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320" windowHeight="11760" activeTab="2"/>
  </bookViews>
  <sheets>
    <sheet name="Паспорт" sheetId="6" r:id="rId1"/>
    <sheet name="Приложение 1 стр.1" sheetId="5" r:id="rId2"/>
    <sheet name="Приложение 1 стр.2" sheetId="7" r:id="rId3"/>
    <sheet name="Лист1" sheetId="8" r:id="rId4"/>
  </sheets>
  <definedNames>
    <definedName name="_xlnm.Print_Area" localSheetId="1">'Приложение 1 стр.1'!$A$1:$Q$13</definedName>
    <definedName name="_xlnm.Print_Area" localSheetId="2">'Приложение 1 стр.2'!$A$1:$P$152</definedName>
  </definedNames>
  <calcPr calcId="145621"/>
</workbook>
</file>

<file path=xl/calcChain.xml><?xml version="1.0" encoding="utf-8"?>
<calcChain xmlns="http://schemas.openxmlformats.org/spreadsheetml/2006/main">
  <c r="J6" i="8" l="1"/>
  <c r="I6" i="8"/>
  <c r="D6" i="8"/>
  <c r="P5" i="8"/>
  <c r="O5" i="8"/>
  <c r="Q5" i="8" s="1"/>
  <c r="N5" i="8"/>
  <c r="K5" i="8"/>
  <c r="H5" i="8"/>
  <c r="P4" i="8"/>
  <c r="M4" i="8"/>
  <c r="M6" i="8" s="1"/>
  <c r="L4" i="8"/>
  <c r="O4" i="8" s="1"/>
  <c r="Q4" i="8" s="1"/>
  <c r="K4" i="8"/>
  <c r="H4" i="8"/>
  <c r="P3" i="8"/>
  <c r="P6" i="8" s="1"/>
  <c r="O3" i="8"/>
  <c r="O6" i="8" s="1"/>
  <c r="N3" i="8"/>
  <c r="K3" i="8"/>
  <c r="K6" i="8" s="1"/>
  <c r="H3" i="8"/>
  <c r="H6" i="8" s="1"/>
  <c r="E3" i="8"/>
  <c r="E6" i="8" s="1"/>
  <c r="N6" i="8" l="1"/>
  <c r="N4" i="8"/>
  <c r="L6" i="8"/>
  <c r="Q3" i="8"/>
  <c r="Q6" i="8" s="1"/>
  <c r="K9" i="5"/>
  <c r="J9" i="5"/>
  <c r="H9" i="5"/>
  <c r="G9" i="5"/>
  <c r="C9" i="5"/>
  <c r="B9" i="5"/>
  <c r="P113" i="7" l="1"/>
  <c r="P66" i="7" l="1"/>
  <c r="O21" i="7"/>
  <c r="N21" i="7"/>
  <c r="H13" i="5" l="1"/>
  <c r="G13" i="5"/>
  <c r="C13" i="5"/>
  <c r="B13" i="5"/>
  <c r="C79" i="7" l="1"/>
  <c r="D79" i="7"/>
  <c r="H79" i="7"/>
  <c r="I79" i="7"/>
  <c r="K79" i="7"/>
  <c r="L79" i="7"/>
  <c r="G81" i="7"/>
  <c r="J81" i="7"/>
  <c r="M81" i="7"/>
  <c r="N81" i="7"/>
  <c r="O81" i="7"/>
  <c r="K62" i="7"/>
  <c r="L62" i="7"/>
  <c r="P81" i="7" l="1"/>
  <c r="D61" i="7"/>
  <c r="P13" i="5" l="1"/>
  <c r="O13" i="5"/>
  <c r="E9" i="5"/>
  <c r="D9" i="5"/>
  <c r="E12" i="5"/>
  <c r="P12" i="5" s="1"/>
  <c r="D12" i="5"/>
  <c r="O12" i="5" s="1"/>
  <c r="C12" i="5"/>
  <c r="B12" i="5"/>
  <c r="E11" i="5"/>
  <c r="E10" i="5" s="1"/>
  <c r="D11" i="5"/>
  <c r="O11" i="5" s="1"/>
  <c r="O10" i="5" s="1"/>
  <c r="C11" i="5"/>
  <c r="B11" i="5"/>
  <c r="F113" i="7"/>
  <c r="E113" i="7"/>
  <c r="D113" i="7"/>
  <c r="C113" i="7"/>
  <c r="G109" i="7"/>
  <c r="G110" i="7"/>
  <c r="G111" i="7"/>
  <c r="G112" i="7"/>
  <c r="G108" i="7"/>
  <c r="G12" i="5"/>
  <c r="J12" i="5"/>
  <c r="H11" i="5"/>
  <c r="K11" i="5"/>
  <c r="G11" i="5"/>
  <c r="I11" i="5" s="1"/>
  <c r="J11" i="5"/>
  <c r="J10" i="5" s="1"/>
  <c r="J7" i="5" s="1"/>
  <c r="H12" i="5"/>
  <c r="K12" i="5"/>
  <c r="F13" i="5"/>
  <c r="I9" i="5"/>
  <c r="M13" i="5"/>
  <c r="L13" i="5"/>
  <c r="K21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P38" i="7" s="1"/>
  <c r="O39" i="7"/>
  <c r="O40" i="7"/>
  <c r="N43" i="7"/>
  <c r="O43" i="7"/>
  <c r="N44" i="7"/>
  <c r="O44" i="7"/>
  <c r="N45" i="7"/>
  <c r="O45" i="7"/>
  <c r="N46" i="7"/>
  <c r="O46" i="7"/>
  <c r="N47" i="7"/>
  <c r="O47" i="7"/>
  <c r="N48" i="7"/>
  <c r="O48" i="7"/>
  <c r="N49" i="7"/>
  <c r="O49" i="7"/>
  <c r="N50" i="7"/>
  <c r="O50" i="7"/>
  <c r="N51" i="7"/>
  <c r="O51" i="7"/>
  <c r="N52" i="7"/>
  <c r="O52" i="7"/>
  <c r="N53" i="7"/>
  <c r="O53" i="7"/>
  <c r="N54" i="7"/>
  <c r="O54" i="7"/>
  <c r="N55" i="7"/>
  <c r="O55" i="7"/>
  <c r="N56" i="7"/>
  <c r="O56" i="7"/>
  <c r="N57" i="7"/>
  <c r="O57" i="7"/>
  <c r="N58" i="7"/>
  <c r="O58" i="7"/>
  <c r="N61" i="7"/>
  <c r="O61" i="7"/>
  <c r="N62" i="7"/>
  <c r="O62" i="7"/>
  <c r="N63" i="7"/>
  <c r="O63" i="7"/>
  <c r="D59" i="7"/>
  <c r="I59" i="7"/>
  <c r="L59" i="7"/>
  <c r="C59" i="7"/>
  <c r="H59" i="7"/>
  <c r="K59" i="7"/>
  <c r="N6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61" i="7"/>
  <c r="M62" i="7"/>
  <c r="M63" i="7"/>
  <c r="L41" i="7"/>
  <c r="L64" i="7"/>
  <c r="K41" i="7"/>
  <c r="K6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61" i="7"/>
  <c r="J62" i="7"/>
  <c r="J63" i="7"/>
  <c r="I41" i="7"/>
  <c r="I64" i="7"/>
  <c r="H41" i="7"/>
  <c r="H6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61" i="7"/>
  <c r="G62" i="7"/>
  <c r="G63" i="7"/>
  <c r="D41" i="7"/>
  <c r="D64" i="7"/>
  <c r="C41" i="7"/>
  <c r="C64" i="7"/>
  <c r="L21" i="7"/>
  <c r="I21" i="7"/>
  <c r="H21" i="7"/>
  <c r="D21" i="7"/>
  <c r="C21" i="7"/>
  <c r="O19" i="7"/>
  <c r="O20" i="7"/>
  <c r="N19" i="7"/>
  <c r="N20" i="7"/>
  <c r="P20" i="7" s="1"/>
  <c r="M19" i="7"/>
  <c r="M20" i="7"/>
  <c r="G19" i="7"/>
  <c r="G20" i="7"/>
  <c r="G18" i="7"/>
  <c r="G17" i="7"/>
  <c r="M18" i="7"/>
  <c r="M17" i="7"/>
  <c r="J19" i="7"/>
  <c r="J20" i="7"/>
  <c r="J18" i="7"/>
  <c r="J17" i="7"/>
  <c r="O14" i="7"/>
  <c r="O13" i="7"/>
  <c r="N14" i="7"/>
  <c r="P14" i="7" s="1"/>
  <c r="N13" i="7"/>
  <c r="P13" i="7" s="1"/>
  <c r="N12" i="7"/>
  <c r="L15" i="7"/>
  <c r="L10" i="7" s="1"/>
  <c r="K15" i="7"/>
  <c r="K10" i="7" s="1"/>
  <c r="M14" i="7"/>
  <c r="M13" i="7"/>
  <c r="M12" i="7"/>
  <c r="I15" i="7"/>
  <c r="I10" i="7" s="1"/>
  <c r="H15" i="7"/>
  <c r="H10" i="7" s="1"/>
  <c r="J14" i="7"/>
  <c r="J13" i="7"/>
  <c r="J12" i="7"/>
  <c r="D15" i="7"/>
  <c r="C15" i="7"/>
  <c r="C10" i="7" s="1"/>
  <c r="G14" i="7"/>
  <c r="G13" i="7"/>
  <c r="G12" i="7"/>
  <c r="O17" i="7"/>
  <c r="N17" i="7"/>
  <c r="P19" i="7"/>
  <c r="O103" i="7"/>
  <c r="N103" i="7"/>
  <c r="M103" i="7"/>
  <c r="J103" i="7"/>
  <c r="G103" i="7"/>
  <c r="P117" i="7"/>
  <c r="G117" i="7"/>
  <c r="O77" i="7"/>
  <c r="O78" i="7"/>
  <c r="N77" i="7"/>
  <c r="N78" i="7"/>
  <c r="P78" i="7" s="1"/>
  <c r="O76" i="7"/>
  <c r="N76" i="7"/>
  <c r="O75" i="7"/>
  <c r="N75" i="7"/>
  <c r="M77" i="7"/>
  <c r="M78" i="7"/>
  <c r="J77" i="7"/>
  <c r="J78" i="7"/>
  <c r="G77" i="7"/>
  <c r="G78" i="7"/>
  <c r="M76" i="7"/>
  <c r="J76" i="7"/>
  <c r="G76" i="7"/>
  <c r="M75" i="7"/>
  <c r="J75" i="7"/>
  <c r="G75" i="7"/>
  <c r="P77" i="7"/>
  <c r="O100" i="7"/>
  <c r="N100" i="7"/>
  <c r="L98" i="7"/>
  <c r="K98" i="7"/>
  <c r="I98" i="7"/>
  <c r="H98" i="7"/>
  <c r="D98" i="7"/>
  <c r="C98" i="7"/>
  <c r="M97" i="7"/>
  <c r="J97" i="7"/>
  <c r="G97" i="7"/>
  <c r="O97" i="7"/>
  <c r="N97" i="7"/>
  <c r="M96" i="7"/>
  <c r="O96" i="7"/>
  <c r="N96" i="7"/>
  <c r="J96" i="7"/>
  <c r="G96" i="7"/>
  <c r="O95" i="7"/>
  <c r="N95" i="7"/>
  <c r="M95" i="7"/>
  <c r="J95" i="7"/>
  <c r="G95" i="7"/>
  <c r="O92" i="7"/>
  <c r="N92" i="7"/>
  <c r="O91" i="7"/>
  <c r="N91" i="7"/>
  <c r="L93" i="7"/>
  <c r="K93" i="7"/>
  <c r="I93" i="7"/>
  <c r="I89" i="7" s="1"/>
  <c r="H93" i="7"/>
  <c r="D93" i="7"/>
  <c r="D89" i="7" s="1"/>
  <c r="C93" i="7"/>
  <c r="M92" i="7"/>
  <c r="J92" i="7"/>
  <c r="G92" i="7"/>
  <c r="M91" i="7"/>
  <c r="J91" i="7"/>
  <c r="G91" i="7"/>
  <c r="N93" i="7"/>
  <c r="O102" i="7"/>
  <c r="N102" i="7"/>
  <c r="M102" i="7"/>
  <c r="J102" i="7"/>
  <c r="G102" i="7"/>
  <c r="O70" i="7"/>
  <c r="O71" i="7"/>
  <c r="O72" i="7"/>
  <c r="O69" i="7"/>
  <c r="O68" i="7"/>
  <c r="N72" i="7"/>
  <c r="N71" i="7"/>
  <c r="P71" i="7" s="1"/>
  <c r="N70" i="7"/>
  <c r="N69" i="7"/>
  <c r="N68" i="7"/>
  <c r="L73" i="7"/>
  <c r="K73" i="7"/>
  <c r="K66" i="7" s="1"/>
  <c r="I73" i="7"/>
  <c r="H73" i="7"/>
  <c r="H66" i="7" s="1"/>
  <c r="D73" i="7"/>
  <c r="C73" i="7"/>
  <c r="C66" i="7" s="1"/>
  <c r="M70" i="7"/>
  <c r="M71" i="7"/>
  <c r="M72" i="7"/>
  <c r="M69" i="7"/>
  <c r="M68" i="7"/>
  <c r="J70" i="7"/>
  <c r="J71" i="7"/>
  <c r="J72" i="7"/>
  <c r="J69" i="7"/>
  <c r="J68" i="7"/>
  <c r="G70" i="7"/>
  <c r="G71" i="7"/>
  <c r="G72" i="7"/>
  <c r="G69" i="7"/>
  <c r="G68" i="7"/>
  <c r="P35" i="7"/>
  <c r="O18" i="7"/>
  <c r="O12" i="7"/>
  <c r="N18" i="7"/>
  <c r="P18" i="7" s="1"/>
  <c r="P33" i="7"/>
  <c r="P39" i="7"/>
  <c r="O9" i="5" l="1"/>
  <c r="O7" i="5" s="1"/>
  <c r="P9" i="5"/>
  <c r="E7" i="5"/>
  <c r="I12" i="5"/>
  <c r="O98" i="7"/>
  <c r="L89" i="7"/>
  <c r="G15" i="7"/>
  <c r="I23" i="7"/>
  <c r="O73" i="7"/>
  <c r="P31" i="7"/>
  <c r="P29" i="7"/>
  <c r="P27" i="7"/>
  <c r="P91" i="7"/>
  <c r="P95" i="7"/>
  <c r="J79" i="7"/>
  <c r="O79" i="7"/>
  <c r="P36" i="7"/>
  <c r="P32" i="7"/>
  <c r="P30" i="7"/>
  <c r="L9" i="5"/>
  <c r="N13" i="5"/>
  <c r="Q13" i="5" s="1"/>
  <c r="O15" i="7"/>
  <c r="O93" i="7"/>
  <c r="O89" i="7" s="1"/>
  <c r="C89" i="7"/>
  <c r="H89" i="7"/>
  <c r="K89" i="7"/>
  <c r="G79" i="7"/>
  <c r="G66" i="7" s="1"/>
  <c r="M79" i="7"/>
  <c r="N79" i="7"/>
  <c r="K23" i="7"/>
  <c r="P56" i="7"/>
  <c r="P48" i="7"/>
  <c r="P44" i="7"/>
  <c r="P40" i="7"/>
  <c r="P34" i="7"/>
  <c r="P28" i="7"/>
  <c r="P26" i="7"/>
  <c r="I13" i="5"/>
  <c r="I10" i="5" s="1"/>
  <c r="I7" i="5" s="1"/>
  <c r="M41" i="7"/>
  <c r="L12" i="5"/>
  <c r="L11" i="5"/>
  <c r="G73" i="7"/>
  <c r="J73" i="7"/>
  <c r="M73" i="7"/>
  <c r="M66" i="7" s="1"/>
  <c r="D66" i="7"/>
  <c r="I66" i="7"/>
  <c r="L66" i="7"/>
  <c r="P68" i="7"/>
  <c r="P70" i="7"/>
  <c r="P72" i="7"/>
  <c r="P69" i="7"/>
  <c r="P102" i="7"/>
  <c r="G93" i="7"/>
  <c r="M93" i="7"/>
  <c r="J93" i="7"/>
  <c r="P92" i="7"/>
  <c r="G98" i="7"/>
  <c r="M98" i="7"/>
  <c r="J98" i="7"/>
  <c r="P96" i="7"/>
  <c r="N98" i="7"/>
  <c r="N89" i="7" s="1"/>
  <c r="P75" i="7"/>
  <c r="P76" i="7"/>
  <c r="P17" i="7"/>
  <c r="D10" i="7"/>
  <c r="J15" i="7"/>
  <c r="M15" i="7"/>
  <c r="J21" i="7"/>
  <c r="M21" i="7"/>
  <c r="M10" i="7" s="1"/>
  <c r="G21" i="7"/>
  <c r="G10" i="7" s="1"/>
  <c r="D23" i="7"/>
  <c r="H23" i="7"/>
  <c r="P63" i="7"/>
  <c r="P58" i="7"/>
  <c r="P57" i="7"/>
  <c r="P98" i="7"/>
  <c r="N10" i="7"/>
  <c r="O10" i="7"/>
  <c r="O64" i="7"/>
  <c r="P93" i="7"/>
  <c r="P89" i="7" s="1"/>
  <c r="N15" i="7"/>
  <c r="P21" i="7" s="1"/>
  <c r="O59" i="7"/>
  <c r="P52" i="7"/>
  <c r="P50" i="7"/>
  <c r="P49" i="7"/>
  <c r="J59" i="7"/>
  <c r="J41" i="7"/>
  <c r="M59" i="7"/>
  <c r="N59" i="7"/>
  <c r="P12" i="7"/>
  <c r="P15" i="7" s="1"/>
  <c r="N73" i="7"/>
  <c r="P97" i="7"/>
  <c r="P100" i="7"/>
  <c r="G64" i="7"/>
  <c r="J64" i="7"/>
  <c r="L23" i="7"/>
  <c r="M64" i="7"/>
  <c r="P54" i="7"/>
  <c r="P53" i="7"/>
  <c r="P46" i="7"/>
  <c r="P45" i="7"/>
  <c r="P11" i="5"/>
  <c r="P10" i="5" s="1"/>
  <c r="N9" i="5"/>
  <c r="D10" i="5"/>
  <c r="D7" i="5" s="1"/>
  <c r="F9" i="5"/>
  <c r="F12" i="5"/>
  <c r="F11" i="5"/>
  <c r="B10" i="5"/>
  <c r="B7" i="5" s="1"/>
  <c r="G113" i="7"/>
  <c r="P62" i="7"/>
  <c r="P61" i="7"/>
  <c r="P55" i="7"/>
  <c r="P51" i="7"/>
  <c r="P47" i="7"/>
  <c r="P43" i="7"/>
  <c r="G10" i="5"/>
  <c r="G7" i="5" s="1"/>
  <c r="M7" i="5" s="1"/>
  <c r="K10" i="5"/>
  <c r="K7" i="5" s="1"/>
  <c r="D33" i="6" s="1"/>
  <c r="H10" i="5"/>
  <c r="M12" i="5"/>
  <c r="N12" i="5"/>
  <c r="D34" i="6"/>
  <c r="M11" i="5"/>
  <c r="M9" i="5"/>
  <c r="N11" i="5"/>
  <c r="G59" i="7"/>
  <c r="C10" i="5"/>
  <c r="C7" i="5" s="1"/>
  <c r="P37" i="7"/>
  <c r="G41" i="7"/>
  <c r="O41" i="7"/>
  <c r="P25" i="7"/>
  <c r="N41" i="7"/>
  <c r="C23" i="7"/>
  <c r="P7" i="5" l="1"/>
  <c r="B35" i="6" s="1"/>
  <c r="E35" i="6" s="1"/>
  <c r="H7" i="5"/>
  <c r="N7" i="5" s="1"/>
  <c r="N23" i="7"/>
  <c r="O66" i="7"/>
  <c r="P79" i="7"/>
  <c r="J66" i="7"/>
  <c r="C34" i="6"/>
  <c r="Q9" i="5"/>
  <c r="F10" i="5"/>
  <c r="F7" i="5" s="1"/>
  <c r="J89" i="7"/>
  <c r="G89" i="7"/>
  <c r="L10" i="5"/>
  <c r="L7" i="5" s="1"/>
  <c r="M89" i="7"/>
  <c r="M10" i="5"/>
  <c r="P59" i="7"/>
  <c r="J23" i="7"/>
  <c r="P64" i="7"/>
  <c r="J10" i="7"/>
  <c r="O23" i="7"/>
  <c r="D31" i="6"/>
  <c r="P10" i="7"/>
  <c r="Q11" i="5"/>
  <c r="M23" i="7"/>
  <c r="N66" i="7"/>
  <c r="P73" i="7"/>
  <c r="N10" i="5"/>
  <c r="B34" i="6"/>
  <c r="B33" i="6"/>
  <c r="Q12" i="5"/>
  <c r="G23" i="7"/>
  <c r="P41" i="7"/>
  <c r="P23" i="7" s="1"/>
  <c r="E34" i="6" l="1"/>
  <c r="Q7" i="5"/>
  <c r="C33" i="6"/>
  <c r="C31" i="6" s="1"/>
  <c r="Q10" i="5"/>
  <c r="E33" i="6"/>
  <c r="E31" i="6" s="1"/>
  <c r="B31" i="6"/>
</calcChain>
</file>

<file path=xl/sharedStrings.xml><?xml version="1.0" encoding="utf-8"?>
<sst xmlns="http://schemas.openxmlformats.org/spreadsheetml/2006/main" count="292" uniqueCount="182">
  <si>
    <t>Итого</t>
  </si>
  <si>
    <t>Полное наименование</t>
  </si>
  <si>
    <t>Ответственный исполнитель</t>
  </si>
  <si>
    <t>Участники</t>
  </si>
  <si>
    <t>Основание реализации</t>
  </si>
  <si>
    <t>Цель</t>
  </si>
  <si>
    <t>Задачи</t>
  </si>
  <si>
    <t>Сроки реализации</t>
  </si>
  <si>
    <t>Результаты программы                (целевой показатель)</t>
  </si>
  <si>
    <t>Всего, в том числе:</t>
  </si>
  <si>
    <t>Федеральный бюджет</t>
  </si>
  <si>
    <t>Краевой бюджет</t>
  </si>
  <si>
    <t>Бюджет МО</t>
  </si>
  <si>
    <t xml:space="preserve">Объемы и источники финансирования
(тыс. рублей)
</t>
  </si>
  <si>
    <t>тыс. руб.</t>
  </si>
  <si>
    <t>итого</t>
  </si>
  <si>
    <t>Единая субсидия</t>
  </si>
  <si>
    <t>Дорожный фонд</t>
  </si>
  <si>
    <t xml:space="preserve">2020 – 2022 гг.   </t>
  </si>
  <si>
    <t>Безопасные, качественные дороги</t>
  </si>
  <si>
    <t>Комфортная городская среда</t>
  </si>
  <si>
    <t>Государственные программы Пермскго края, другие источники краевого бюджета</t>
  </si>
  <si>
    <t>ИТОГО ПО НАПРАВЛЕНИЮ</t>
  </si>
  <si>
    <t>в том числе в разрезе источников:</t>
  </si>
  <si>
    <r>
      <t>Выполнение мероприятий / строительство и (или) реконструкция объектов социальной, транспортной, инженерной и коммунальной инфраструктуры</t>
    </r>
    <r>
      <rPr>
        <sz val="20"/>
        <color indexed="8"/>
        <rFont val="Calibri"/>
        <family val="2"/>
        <charset val="204"/>
      </rPr>
      <t xml:space="preserve"> </t>
    </r>
    <r>
      <rPr>
        <sz val="20"/>
        <color indexed="8"/>
        <rFont val="Times New Roman"/>
        <family val="1"/>
        <charset val="204"/>
      </rPr>
      <t xml:space="preserve">на территории городского (муниципального) округа, определенных как приоритетные в рамках процесса преобразования, в том числе на территории: </t>
    </r>
  </si>
  <si>
    <t>Субсидия на развитие преобразованного городского (муниципального) округа (1:1)</t>
  </si>
  <si>
    <t xml:space="preserve">(в разрезе источников ) </t>
  </si>
  <si>
    <t>(в разрезе территорий)</t>
  </si>
  <si>
    <t>2020 год</t>
  </si>
  <si>
    <t>2021 год</t>
  </si>
  <si>
    <t>2022 год</t>
  </si>
  <si>
    <t>средства местного бюджета</t>
  </si>
  <si>
    <t>средства регионального бюджета</t>
  </si>
  <si>
    <t>Всего за 2020-2022 гг</t>
  </si>
  <si>
    <t>ВСЕГО, в т.ч.:</t>
  </si>
  <si>
    <t>Финансирование Программы развития</t>
  </si>
  <si>
    <t>Приложение 1, стр. 1</t>
  </si>
  <si>
    <t>Приложение 1, стр. 2</t>
  </si>
  <si>
    <t>ВСЕГО:</t>
  </si>
  <si>
    <t>Наименование административного центра / сельской территории</t>
  </si>
  <si>
    <t>ВСЕГО ПО СУБСИДИИ, в т.ч.:</t>
  </si>
  <si>
    <t>Наименование мероприятия / объекта</t>
  </si>
  <si>
    <t>ПАСПОРТ</t>
  </si>
  <si>
    <t>Программы развития Александровского муниципального округа Пермского края</t>
  </si>
  <si>
    <t>Администрация Александровского муниципального округа Пермского края</t>
  </si>
  <si>
    <t>Закон Пермского края от 27.05.2019 г. № 395-ПК "Об образовании нового муниципального образования Александровский муницципальный район Пермского края"</t>
  </si>
  <si>
    <t>Создание условий для повышения качества жизни населения за счет сбалансированного социально-экономического развития территории Александровского муниципального округа Пермского края</t>
  </si>
  <si>
    <t xml:space="preserve">Финансирование Программы развития Александровского муниципального округа </t>
  </si>
  <si>
    <t>г. Александровск</t>
  </si>
  <si>
    <t>п. Всеволодо-Вильва</t>
  </si>
  <si>
    <t>п. Карьер-Известняк</t>
  </si>
  <si>
    <t>п. Яйва</t>
  </si>
  <si>
    <t>Приобретение в муниципальную собственность помещений (жилых помещений)</t>
  </si>
  <si>
    <t>п. Лытвенский</t>
  </si>
  <si>
    <t>п. Луньевка</t>
  </si>
  <si>
    <t>Александровский муниципальный округ</t>
  </si>
  <si>
    <t>Ремонт автомобильных дорог внутри населенного пункта</t>
  </si>
  <si>
    <t>п. Скопкортная</t>
  </si>
  <si>
    <t>Ремонт здания МБДОУ "Детский сад № 15" (г. Александровск, ул. Ким, 49)</t>
  </si>
  <si>
    <t>Ремонт здания МБДОУ "Детский сад № 15" (г. Александровск, ул. Ким, 51)</t>
  </si>
  <si>
    <t>Ремонт здания МБДОУ "Детский сад № 15" (г. Александровск, ул. Ленина, 39)</t>
  </si>
  <si>
    <t>Ремонт периметрального ограждения МБДОУ "Детский сад № 15" (г. Александровск, ул. Ленина, 39)</t>
  </si>
  <si>
    <t>Ремонт здания МБДОУ "Детский сад № 16" (г. Александровск, ул. Кирова, 13)</t>
  </si>
  <si>
    <t>Ремонт здания МБДОУ "Детский сад № 16" (г. Александровск, ул. Кирова, 9)</t>
  </si>
  <si>
    <t>Ремонт здания МБОУ "Базовая средняя общеобразовательноя школа № 1" (г. Александровск, ул. Кирова, 39)</t>
  </si>
  <si>
    <t>Ремонт здания МБУ ДО "ДЮЦ "Горизонт" - ремонт полов в коридоре 1 и 2 этажей, кабинета № 15, замена входной группы (г. Александровск, ул. Мехоношина, 21)</t>
  </si>
  <si>
    <t>Ремонт фасада здания МБУ ДО "ДЮЦ "Горизонт" (г. Александровск, ул. Мехоношина, 21)</t>
  </si>
  <si>
    <t>Ремонт периметрального ограждения МБУ ДО "ДЮЦ "Горизонт" (г. Александровск, ул. Мехоношина, 21)</t>
  </si>
  <si>
    <t>Ремонт фасада здания МБУ ДО "Детская школа искусств" (г .Александровск, ул. Ленина, 20)</t>
  </si>
  <si>
    <t>Ремонт подвального помещения МБУ ДО "Детская школа искусств" (г. Александровск, ул. Ленина,20)</t>
  </si>
  <si>
    <t>Ремонт здания МБДОУ "Детский сад № 30" - ремонт пола в музыкальном зале, крыльца главного входа, пищеблока,замена наружных дверей (п. Всеволодо-Вильва, ул. Розы Люксембург, 19)</t>
  </si>
  <si>
    <t>Замена оконных блоков в МБУ ДО "Детская школа искусств" (п. Всеволодо-Вильва, ул. Советская, 62)</t>
  </si>
  <si>
    <t>Ремонт периметрального ограждения МБДОУ "Детский сад № 30" (п. Карьер-Известняк, ул. Гоголя, 1)</t>
  </si>
  <si>
    <t>Ремонт примыкания кровли здания МБДОУ "Детский сад № 23" (п. Яйва, ул. 8 Марта, 5)</t>
  </si>
  <si>
    <t>Ремонт примыкания кровли здания МБДОУ "Детский сад № 23" (п. Яйва, ул. Юннатов, 8)</t>
  </si>
  <si>
    <t>Ремонт здания МБОУ "Средняя общеобразовательноя школа № 3" - замена дверей, устройство запасного выхода из подвала,  замена люков в перекрытии, замена окон в спортивном зале, замена дверей запасных выходов (п. Яйва, ул. 6 Пятилетки, 24)</t>
  </si>
  <si>
    <t>Ремонт здания МБОУ "Средняя общеобразовательноя школа № 3" (п. Яйва, ул. 6 Пятилетки, 23)</t>
  </si>
  <si>
    <t>Ремонт кровли и теплоизоляция МБУ "Юпитер" (г. Александровск, ул. Ленина, 16)</t>
  </si>
  <si>
    <t>Ремонт фасада и крылечек МБУ "Юпитер" (г. Александровск, ул. Ленина, 16)</t>
  </si>
  <si>
    <t>Ремонт крыльца МКУ "ДК "Энергетик" (п. Яйва, ул. Парковая, 11)</t>
  </si>
  <si>
    <t>Ремонт системы отопления в спортивном зале МКУ "ДК "Энергетик" (п. Яйва, ул. Парковая, 11)</t>
  </si>
  <si>
    <t>Ремонт спортивного зала МКУ "ДК "Энергетик" (п. Яйва, ул. Парковая, 11)</t>
  </si>
  <si>
    <t>Ремонт входной гуппы и установка роллетов с электроприводом на окна отдела взрослого обслуживания Яйвинской библиотеки им. Ф.Ф.Павленкова МКУ "Библиотечно-музейный центр" (п. Яйва, ул. 6 Пятилетки, 21)</t>
  </si>
  <si>
    <t>Переселение граждан из аварийного жилищного фонда</t>
  </si>
  <si>
    <t>Ремонт автомобильных дорог между населенными пунктами (дороги до с. Усть-Игум,п. Лытвенский, п. Луньевка)</t>
  </si>
  <si>
    <t>Благоустройство дворовых территорий в г. Александровск</t>
  </si>
  <si>
    <t>Благоустройство дворовых территорий в п. Яйва</t>
  </si>
  <si>
    <t>Благоустройство общественных территорий в г. Александросвк</t>
  </si>
  <si>
    <t>Благоустройство общественных территорий в п. Всеволодо-Вильва</t>
  </si>
  <si>
    <t>Благоустройство общественных территорий в п. Яйва</t>
  </si>
  <si>
    <t>Переселение граждан из аварийного жилищного фонда*</t>
  </si>
  <si>
    <t>Администрация Александровского муниципального округа Пермского края, физические и юридические лица</t>
  </si>
  <si>
    <t>1. Обеспечение устойчивого социально-экономического развития территории округа.</t>
  </si>
  <si>
    <t>2. Развитие инфраструктуры и создание комфортной среды проживания.</t>
  </si>
  <si>
    <t>3. Повышение доступности и эффективности использования ресурсного потенциала территории округа.</t>
  </si>
  <si>
    <t xml:space="preserve">4. Улучшение жилищных условий граждан, включая переселение граждан из аварийного и ветхого жилья. </t>
  </si>
  <si>
    <t>5. Повышение доступности (обеспечение равной доступности) и качества услуг здравоохранени, образоания, спорта и культуры, общественной безопасности для населения на уровне действующих федеральных стандартов.</t>
  </si>
  <si>
    <t>Ремонт автомобильных дорог между населенными пунктами округа</t>
  </si>
  <si>
    <t>Развитие системы образования Александровского муниципального округа</t>
  </si>
  <si>
    <t>Социальная поддержка жителей Александровского муниципального округа</t>
  </si>
  <si>
    <t>Развитие культуры, спорта и туризма в Александровском муниципальном округе</t>
  </si>
  <si>
    <t>Обеспечение безопасности граждан Александровского муниципального округа</t>
  </si>
  <si>
    <t>Развитие малого и среднего предпринимательства и потребительского рынка в Александровском муниципальном округе</t>
  </si>
  <si>
    <t>Управление муниципальным имуществом Александровского муниципального округа</t>
  </si>
  <si>
    <t>Управление земельными ресурсами Александровского муниципального округа</t>
  </si>
  <si>
    <t>Управление коммунальным хозяйством Александровского муниципального округа</t>
  </si>
  <si>
    <t>Ликвидация ветхого и аварийного жилого фонда в Александровском муниципальном округе</t>
  </si>
  <si>
    <t>Повышение энергетической эффективности в Александровском муниципальном округе</t>
  </si>
  <si>
    <t>Благоустройство территории Александровского муниципального округа</t>
  </si>
  <si>
    <t>Обеспечение безопасности дорожного движения на территории Александровского муниципального округа</t>
  </si>
  <si>
    <t>Градостроительная деятельность в Александровском муниципальном округе</t>
  </si>
  <si>
    <t>Экология и охрана окружающей среды в Александровском муниципальном округе</t>
  </si>
  <si>
    <t>Организация транспортного обслуживания населения Александровского муниципального округа</t>
  </si>
  <si>
    <t>Противодействие коррупции в администрации Александровского муниципального округа</t>
  </si>
  <si>
    <t>Реформирование и развитие муниципальной службы в администрации Александровского муниципального округа</t>
  </si>
  <si>
    <t>Муниципальные программы Александровского муниципального округа*</t>
  </si>
  <si>
    <t>Улучшение жилищных условий граждан, проживающих на сельских территориях</t>
  </si>
  <si>
    <t>Обеспечение жильем молодых семей</t>
  </si>
  <si>
    <t>Обеспечение жильем ветеранов, инвалидов и семей, имеющих детей-инвалидов, нуждающихся в улучшении жилищных условий</t>
  </si>
  <si>
    <t>Приобретение (строительство) жилья для детей-сирот и детей,осташихся без попечения родителей</t>
  </si>
  <si>
    <r>
      <rPr>
        <b/>
        <i/>
        <sz val="11"/>
        <color indexed="8"/>
        <rFont val="Times New Roman"/>
        <family val="1"/>
        <charset val="204"/>
      </rPr>
      <t>* примечание:</t>
    </r>
    <r>
      <rPr>
        <i/>
        <sz val="11"/>
        <color indexed="8"/>
        <rFont val="Times New Roman"/>
        <family val="1"/>
        <charset val="204"/>
      </rPr>
      <t xml:space="preserve">  в соответствии с постановлением Правительства Пермского края от 29.03.2019 г. № 227-п на реализацию мероприятий запланированы средства: </t>
    </r>
    <r>
      <rPr>
        <b/>
        <i/>
        <sz val="11"/>
        <color indexed="8"/>
        <rFont val="Times New Roman"/>
        <family val="1"/>
        <charset val="204"/>
      </rPr>
      <t>для 2 этапа (01.01.2020-31.12.2021)</t>
    </r>
    <r>
      <rPr>
        <i/>
        <sz val="11"/>
        <color indexed="8"/>
        <rFont val="Times New Roman"/>
        <family val="1"/>
        <charset val="204"/>
      </rPr>
      <t xml:space="preserve"> - 18230,05733 тыс.руб., в том числе средства Фонда содействия реформированию жилищно-коммунального хозяйства - 17318,55446 тыс.руб., средства бюджета Пермского края - 911,50287 тыс.руб., средства местного бюджета - 0,0 тыс.руб.; </t>
    </r>
    <r>
      <rPr>
        <b/>
        <i/>
        <sz val="11"/>
        <color indexed="8"/>
        <rFont val="Times New Roman"/>
        <family val="1"/>
        <charset val="204"/>
      </rPr>
      <t>для 3 этапа (01.01.2021-31.12.2022)</t>
    </r>
    <r>
      <rPr>
        <i/>
        <sz val="11"/>
        <color indexed="8"/>
        <rFont val="Times New Roman"/>
        <family val="1"/>
        <charset val="204"/>
      </rPr>
      <t xml:space="preserve"> - 18753,27958 тыс.руб., в том числе средства Фонда содействия реформированию жилищно-коммунального хозяйства - 17815,61560 тыс.руб., средства бюджета Пермского края - 937,66398 тыс.руб., средства местного бюджета - 0,0 тыс.руб.; </t>
    </r>
    <r>
      <rPr>
        <b/>
        <i/>
        <sz val="11"/>
        <color indexed="8"/>
        <rFont val="Times New Roman"/>
        <family val="1"/>
        <charset val="204"/>
      </rPr>
      <t>для 4 этапа (01.01.2022-31.12.2023)</t>
    </r>
    <r>
      <rPr>
        <i/>
        <sz val="11"/>
        <color indexed="8"/>
        <rFont val="Times New Roman"/>
        <family val="1"/>
        <charset val="204"/>
      </rPr>
      <t xml:space="preserve"> - 80792,24048 тыс.руб., в том числе средства Фонда содействия реформированию жилищно-коммунального хозяйства - 76752,62846 тыс.руб., средства бюджета Пермского края - 4039,612,02 тыс.руб., средства местного бюджета - 0,0 тыс.руб. </t>
    </r>
  </si>
  <si>
    <r>
      <t xml:space="preserve">** примечание:   </t>
    </r>
    <r>
      <rPr>
        <i/>
        <sz val="11"/>
        <color indexed="8"/>
        <rFont val="Times New Roman"/>
        <family val="1"/>
        <charset val="204"/>
      </rPr>
      <t>объемы финансирования мероприятий на 2020-2022 гг. подлежат корректировке</t>
    </r>
  </si>
  <si>
    <r>
      <t xml:space="preserve">*** примечание:   </t>
    </r>
    <r>
      <rPr>
        <i/>
        <sz val="11"/>
        <color indexed="8"/>
        <rFont val="Times New Roman"/>
        <family val="1"/>
        <charset val="204"/>
      </rPr>
      <t>объемы финансирования отразить не представляется возможным; объемы финансирования на 2020-2022 гг. подлежат корректировке после принятия бюджета Пермского края на 2020-2022 гг.</t>
    </r>
  </si>
  <si>
    <r>
      <t xml:space="preserve">**** примечание:   </t>
    </r>
    <r>
      <rPr>
        <i/>
        <sz val="11"/>
        <color indexed="8"/>
        <rFont val="Times New Roman"/>
        <family val="1"/>
        <charset val="204"/>
      </rPr>
      <t>объемы финансирования отразить не представляется возможным; объемы финансирования на 2020-2022 гг. подлежат корректировке после принятия бюджета Пермского края на 2020-2022 гг.</t>
    </r>
  </si>
  <si>
    <r>
      <t xml:space="preserve">* примечание:   </t>
    </r>
    <r>
      <rPr>
        <i/>
        <sz val="11"/>
        <color indexed="8"/>
        <rFont val="Times New Roman"/>
        <family val="1"/>
        <charset val="204"/>
      </rPr>
      <t>объемы финансирования отразить не представляется возможным; объемы финансирования на 2020-2022 гг. подлежат корректировке после принятия бюджета Пермского края на 2020-2022 гг.</t>
    </r>
  </si>
  <si>
    <t>6. Обеспечение социальной защиты и помощи лицам, находящимся в трудных жизненных ситуациях, создание системы адресного подхода в оказании социальной помощи отдельным категориям граждан.</t>
  </si>
  <si>
    <t>Ремонт системы пожарного водоснабжения МБУ "ГДК" (г. Александровск, ул. Ленина, 21а)</t>
  </si>
  <si>
    <r>
      <rPr>
        <b/>
        <i/>
        <sz val="11"/>
        <color indexed="8"/>
        <rFont val="Times New Roman"/>
        <family val="1"/>
        <charset val="204"/>
      </rPr>
      <t>примечание:</t>
    </r>
    <r>
      <rPr>
        <i/>
        <sz val="11"/>
        <color indexed="8"/>
        <rFont val="Times New Roman"/>
        <family val="1"/>
        <charset val="204"/>
      </rPr>
      <t xml:space="preserve">  распределение объемов финансирования муниципальных программ будет уточнено в октябре текущего 2019 г.</t>
    </r>
  </si>
  <si>
    <t>Ремонт кабинетов в МБУ ДО "Детская школа искусств" (г .Александровск, ул. Ленина, 20)</t>
  </si>
  <si>
    <t>Ремонт дискозала МБУ "ГДК" (г. Александровск, ул. Ленина, 21а)</t>
  </si>
  <si>
    <t>Ремонт 2 этажа МБУ "ГДК" (г. Александровск, ул. Ленина, 21а)</t>
  </si>
  <si>
    <t>Ремонт кровли и замена дверных блоков в филиале МБУ "ГДК" клуб п. Луньевка (п. Луньека, ул. Пушкина, 8)</t>
  </si>
  <si>
    <t>Ремонт кровли и замена дверных проемов в МБУ "ГДК" клуб "Нива" (п. Лытвенский, ул. 9 Пятилетки, 2)</t>
  </si>
  <si>
    <t>п. Ивакинский карьер</t>
  </si>
  <si>
    <t>Ремонт помещений в доме культуры МБУ "Центр культуры, спорта, туризма, молодежной политики и военно-патриотического воспитания "Химик" (п. Ивакинский карьер)</t>
  </si>
  <si>
    <t>Замена оконных блоков в МБУ "ЦГБ" (г. Александровск, ул. Мехоношина, 19)</t>
  </si>
  <si>
    <t>Приобретение коммунальной техники</t>
  </si>
  <si>
    <t>Строительство очистных сооружений</t>
  </si>
  <si>
    <t>Ремонт зрительного зала МБУ "ГДК" (г.Александровск, ул.Ленина, 21а)</t>
  </si>
  <si>
    <t>Ремонт кровли МБУ "Центр культуры, спорта, туризма, молодежной политики и военно-патриотического воспитания "Химик" (п. Всеволодо-Вильва, ул.Луначарского, 1)</t>
  </si>
  <si>
    <t>Ремонт клуба "Горняк" МБУ "Центр культуры, спорта, туризма, молодежной политики и военно-патриотического воспитания "Химик" (п. Карьер-Известняк, ул. Мира, 1)</t>
  </si>
  <si>
    <t>Направление "Ремонт дорог" (в рамках постановления Правительства Пермского края от 05.12.2018 № 764-п) / средства по постановлению Правительства Пермского края от 16.07.2019 № 479-п</t>
  </si>
  <si>
    <t>Направление "Ремонт дорог" (в рамках постановления Правительства Пермского края от 05.12.2018 № 764-п)</t>
  </si>
  <si>
    <t>Направление "Ремонт дорог" (в рамках постановления Правительства Пермского края от 24.01.2018 № 10-п)</t>
  </si>
  <si>
    <t>Программа развития Александровского муниципального округа Пермского края на 2020-2022 годы</t>
  </si>
  <si>
    <t>"Благоустройство"</t>
  </si>
  <si>
    <t>"Развитие сельских территорий" (в рамках государственной программы РФ "Комплексное развитие сельских территорий")**</t>
  </si>
  <si>
    <t xml:space="preserve"> "Обеспечение жильем молодых семей" (в рамка хгосударственной программы РФ "Обеспечение доступным и комфортным жильем и коммунальными услугами граждан Российской Федерации")***</t>
  </si>
  <si>
    <t xml:space="preserve"> "Обеспечение жильем ветеранов и инвалидов" (в рамках постановления Правительства Пермского края от 02.03.2007 № 21-п)****</t>
  </si>
  <si>
    <t>"Обеспечение жильем детей-сирот и детей, оставшихся без попечения родителей" *****</t>
  </si>
  <si>
    <t xml:space="preserve"> "Благоустройство общественных территорий"</t>
  </si>
  <si>
    <t>Проект инициативного бюджетирования</t>
  </si>
  <si>
    <t>п.Яйва</t>
  </si>
  <si>
    <t>п.Всеволодо-Вильва</t>
  </si>
  <si>
    <t>п.Карьер-Известняк</t>
  </si>
  <si>
    <t>внебюджетные средства (бизнес)</t>
  </si>
  <si>
    <t>средства населения</t>
  </si>
  <si>
    <r>
      <t>_п. Всеволодо-Вильва_</t>
    </r>
    <r>
      <rPr>
        <b/>
        <i/>
        <sz val="11"/>
        <rFont val="Times New Roman"/>
        <family val="1"/>
        <charset val="204"/>
      </rPr>
      <t>____  (наименование сельской территории)</t>
    </r>
  </si>
  <si>
    <r>
      <rPr>
        <b/>
        <i/>
        <u/>
        <sz val="14"/>
        <rFont val="Times New Roman"/>
        <family val="1"/>
        <charset val="204"/>
      </rPr>
      <t>р.п Яйва</t>
    </r>
    <r>
      <rPr>
        <b/>
        <i/>
        <sz val="14"/>
        <rFont val="Times New Roman"/>
        <family val="1"/>
        <charset val="204"/>
      </rPr>
      <t>___</t>
    </r>
    <r>
      <rPr>
        <b/>
        <i/>
        <sz val="11"/>
        <rFont val="Times New Roman"/>
        <family val="1"/>
        <charset val="204"/>
      </rPr>
      <t>______________  (наименование сельской территории)</t>
    </r>
  </si>
  <si>
    <r>
      <t xml:space="preserve">с. </t>
    </r>
    <r>
      <rPr>
        <b/>
        <i/>
        <u/>
        <sz val="14"/>
        <rFont val="Times New Roman"/>
        <family val="1"/>
        <charset val="204"/>
      </rPr>
      <t>Скопкортная</t>
    </r>
    <r>
      <rPr>
        <b/>
        <i/>
        <sz val="11"/>
        <rFont val="Times New Roman"/>
        <family val="1"/>
        <charset val="204"/>
      </rPr>
      <t>__________ (наименование сельской территории)</t>
    </r>
  </si>
  <si>
    <t>направление "Инициативное бюджетирование"(в рамках Закона Пермского края от 02июня 2016 года№ 654-ПК "О реализации проектов инициативного бюджетирования")</t>
  </si>
  <si>
    <t xml:space="preserve">"Благоустройство территории Яйвинского краеведческого музея и памятника яйвинцам,погибшим в годы Великой Отечественной войны" </t>
  </si>
  <si>
    <t>"Благоустройство площади МКУ ДК "Энергетик" в р.п. Яйва"</t>
  </si>
  <si>
    <t xml:space="preserve">"Восстановление Мемориального комплекса в парке Победы в посёлке Всеволодо-Вильва" 2 этап (Благоустройство прилегающей территории)" </t>
  </si>
  <si>
    <t>"Здоровое поколение"-второй этап (благоустройство общедоступной уличной спортивно-игровой площадки) в районе ул.Мира, 6а посёлка Карьер-Известняк Александровского муниципального округа Пермского края"</t>
  </si>
  <si>
    <t>"Ремонт автомобильной дороги в садоводческое товарищество "За прудом" по ул. Запрудная в г.Александровске"</t>
  </si>
  <si>
    <t>Прочие источники (бизнес,население)</t>
  </si>
  <si>
    <r>
      <t xml:space="preserve">Направление "ЖКХ" ( в рамках постановления Правительства Пермского края от 21 ноября 2018 г. N 718-п "Об утверждении порядка предоставления субсидий бюджетам  преобразованных муниципальных образований из бюджета Пермского края на реализацию муниципальных программ ( мероприятий в рамках муниципальных программ) по развитию преобразованных муниципальных образований и методики расёта объёма субсидий бюджетам преобразованных муниципальных образований из бюджета Пермского края на реализацию муниципальных программ (мероприятий в тамках муниципальных программ) по развитию преобразованных муниципальных образований. </t>
    </r>
    <r>
      <rPr>
        <sz val="8"/>
        <color indexed="8"/>
        <rFont val="Times New Roman"/>
        <family val="1"/>
        <charset val="204"/>
      </rPr>
      <t xml:space="preserve">
</t>
    </r>
  </si>
  <si>
    <t xml:space="preserve">Направление "Культура и спорт" ( в рамках постановления Правительства Пермского края от 21 ноября 2018 г. N 718-п "Об утверждении порядка предоставления субсидий бюджетам  преобразованных муниципальных образований из бюджета Пермского края на реализацию муниципальных программ ( мероприятий в рамках муниципальных программ) по развитию преобразованных муниципальных образований и методики расёта объёма субсидий бюджетам преобразованных муниципальных образований из бюджета Пермского края на реализацию муниципальных программ (мероприятий в тамках муниципальных программ) по развитию преобразованных муниципальных образований. </t>
  </si>
  <si>
    <t>Направление "Культура и спорт" (в рамках постановления Правительства Пермского края от 10 апреля 2015 г. N 206-п "О предоставлении субсидий на реализацию муниципальных программ, инвестиционных проектов муниципальных образований Пермского края и приоритетных региональных проектов")</t>
  </si>
  <si>
    <t xml:space="preserve">Направление "Образование" (в рамках постановления Правительства Пермского края от 10 апреля 2015 г. N 206-п "О предоставлении субсидий на реализацию муниципальных программ, инвестиционных проектов муниципальных образований Пермского края и приоритетных региональных проектов")
</t>
  </si>
  <si>
    <t>Направление "Приобретение жилых помещений" (в рамках постановления Правительства Пермского края от 10 апреля 2015 г. N 206-п "О предоставлении субсидий на реализацию муниципальных программ, инвестиционных проектов муниципальных образований Пермского края и приоритетных региональных проектов")</t>
  </si>
  <si>
    <r>
      <t>"Переселение граждан"  (в рамках постановления Правительства Пермского края от 29 марта 2019 г. N 227-п "Об утверждении региональной адресной программы по переселению граждан из аварийного жилищного фонда на территории Пермского края на 2019-2025 годы".</t>
    </r>
    <r>
      <rPr>
        <sz val="8"/>
        <color indexed="8"/>
        <rFont val="Times New Roman"/>
        <family val="1"/>
        <charset val="204"/>
      </rPr>
      <t xml:space="preserve"> </t>
    </r>
  </si>
  <si>
    <t xml:space="preserve">Наименование  территории: Александровский муниципальный округ
          - ремонт автомобильных дорог между населёными пунктами округа - 168,50 км;
          - 
          - </t>
  </si>
  <si>
    <t xml:space="preserve">Наименование сельской территории:п. Скопкортная
          - улучшение жилищных условий граждан,проживающих на сельской территории-по 3 ежегодно.
          - 
          - </t>
  </si>
  <si>
    <t>Наименование административного центра: г.Александровск
          - приобретение коммунальной техники - 4 единицы;
          - ремонт МБУ "ГДК" (ремонт зрительного зала,ремонт 2 этажа) - 1 объект;
          - приобретение в муниципальную собственность помещений (жилых помещений ) по решению суда о признании непригодными для проживания жилых помещений граждан - по 3 ежегодно.</t>
  </si>
  <si>
    <t>Наименование городской территории: п. Всеволодо-Вильва
          - строительство очистных сооружений (п.ВсеволодоВильва,п.Карьер-Известняк) - 2 объекта;
          - ремонт МБУ " "Центр культуры, спорта, туризма, молодежной политики и военно-патриотического воспитания "Химик" (ремонт кровли по адресу:(п. Всеволодо-Вильва, ул.Луначарского, 1), ремонт клуба "Горняк" МБУ "Центр культуры, спорта, туризма, молодежной политики и военно-патриотического воспитания "Химик" (п. Карьер-Известняк, ул. Мира, 1)- 2  объекта.
          - приобретение в муниципальную собственность помещений (жилых помещений )  по решению суда о признании непригодными для проживания жилых помещений граждан- по 3 ежегодно.</t>
  </si>
  <si>
    <t xml:space="preserve">Наименование городской  территории:р.п.Яйва
          - ремонт автомобильных дорог внутри населённого пункта- 5,415км;
          - благоустройство общественных территорий внутри населённого пункта- (Парк "Берёзовая роща" -II, III этапы);
          - приобретение в муниципальную собственность помещений (жилых помещений )  по решению суда о признании непригодными для проживания жилых помещений граждан- по 3 ежегодно.                                      </t>
  </si>
  <si>
    <t>Направление "Ремонт дорог" ( в рамках постановления Правительства Пермского края от 15.03.2017 № 93-п)</t>
  </si>
  <si>
    <t xml:space="preserve"> ИТОГО  ПО НАРАВЛЕНИЮ</t>
  </si>
  <si>
    <t>III. ПО СЕЛЬСКИМ ТЕРРИТОРИЯМ, в т.ч.:</t>
  </si>
  <si>
    <r>
      <t xml:space="preserve">I. ПО АДМИНИСТРАТИВНОМУ ЦЕНТРУ </t>
    </r>
    <r>
      <rPr>
        <b/>
        <u/>
        <sz val="12"/>
        <rFont val="Times New Roman"/>
        <family val="1"/>
        <charset val="204"/>
      </rPr>
      <t>(г.</t>
    </r>
    <r>
      <rPr>
        <b/>
        <u/>
        <sz val="14"/>
        <rFont val="Times New Roman"/>
        <family val="1"/>
        <charset val="204"/>
      </rPr>
      <t>Александровск</t>
    </r>
    <r>
      <rPr>
        <b/>
        <sz val="14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</si>
</sst>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164" formatCode="_-* #,##0.000_р_._-;\-* #,##0.000_р_._-;_-* &quot;-&quot;??_р_._-;_-@_-"/>
    <numFmt numFmtId="165" formatCode="_-* #,##0.000_р_._-;\-* #,##0.000_р_._-;_-* &quot;-&quot;???_р_._-;_-@_-"/>
    <numFmt numFmtId="166" formatCode="#,##0.000"/>
    <numFmt numFmtId="167" formatCode="0.000"/>
    <numFmt numFmtId="168" formatCode="#,##0.000_ ;\-#,##0.000\ "/>
  </numFmts>
  <fonts count="4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indexed="8"/>
      <name val="Calibri"/>
      <family val="2"/>
    </font>
    <font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</font>
    <font>
      <b/>
      <i/>
      <u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6"/>
      <color indexed="8"/>
      <name val="Times New Roman"/>
      <family val="1"/>
      <charset val="204"/>
    </font>
    <font>
      <i/>
      <sz val="11"/>
      <color indexed="8"/>
      <name val="Cambria"/>
      <family val="1"/>
      <charset val="204"/>
      <scheme val="major"/>
    </font>
    <font>
      <b/>
      <u/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7" fillId="0" borderId="0"/>
    <xf numFmtId="44" fontId="31" fillId="0" borderId="0" applyFont="0" applyFill="0" applyBorder="0" applyAlignment="0" applyProtection="0"/>
  </cellStyleXfs>
  <cellXfs count="356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13" fillId="0" borderId="0" xfId="0" applyFont="1"/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0" xfId="0" applyFont="1" applyBorder="1"/>
    <xf numFmtId="164" fontId="3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7" fillId="2" borderId="2" xfId="1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164" fontId="12" fillId="0" borderId="9" xfId="0" applyNumberFormat="1" applyFont="1" applyFill="1" applyBorder="1" applyAlignment="1">
      <alignment horizontal="center" vertical="center"/>
    </xf>
    <xf numFmtId="164" fontId="19" fillId="3" borderId="4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3" fillId="0" borderId="2" xfId="0" applyFont="1" applyBorder="1"/>
    <xf numFmtId="0" fontId="3" fillId="0" borderId="0" xfId="0" applyFont="1"/>
    <xf numFmtId="0" fontId="19" fillId="0" borderId="0" xfId="0" applyFont="1"/>
    <xf numFmtId="0" fontId="3" fillId="2" borderId="1" xfId="0" applyFont="1" applyFill="1" applyBorder="1"/>
    <xf numFmtId="0" fontId="3" fillId="2" borderId="3" xfId="0" applyFont="1" applyFill="1" applyBorder="1"/>
    <xf numFmtId="0" fontId="19" fillId="3" borderId="4" xfId="0" applyFont="1" applyFill="1" applyBorder="1"/>
    <xf numFmtId="0" fontId="19" fillId="3" borderId="5" xfId="0" applyFont="1" applyFill="1" applyBorder="1"/>
    <xf numFmtId="0" fontId="3" fillId="0" borderId="1" xfId="0" applyFont="1" applyBorder="1"/>
    <xf numFmtId="0" fontId="3" fillId="0" borderId="3" xfId="0" applyFont="1" applyBorder="1"/>
    <xf numFmtId="164" fontId="19" fillId="0" borderId="1" xfId="0" applyNumberFormat="1" applyFont="1" applyFill="1" applyBorder="1" applyAlignment="1">
      <alignment horizontal="center" vertical="center"/>
    </xf>
    <xf numFmtId="164" fontId="19" fillId="4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12" fillId="0" borderId="8" xfId="0" applyNumberFormat="1" applyFont="1" applyFill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3" xfId="0" applyFont="1" applyBorder="1"/>
    <xf numFmtId="166" fontId="12" fillId="0" borderId="9" xfId="0" applyNumberFormat="1" applyFont="1" applyFill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/>
    </xf>
    <xf numFmtId="166" fontId="3" fillId="0" borderId="9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0" xfId="0" applyFont="1"/>
    <xf numFmtId="0" fontId="21" fillId="3" borderId="0" xfId="0" applyFont="1" applyFill="1"/>
    <xf numFmtId="164" fontId="15" fillId="0" borderId="8" xfId="0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2" xfId="0" applyFont="1" applyBorder="1"/>
    <xf numFmtId="164" fontId="21" fillId="0" borderId="1" xfId="0" applyNumberFormat="1" applyFont="1" applyFill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165" fontId="21" fillId="0" borderId="3" xfId="0" applyNumberFormat="1" applyFont="1" applyBorder="1" applyAlignment="1">
      <alignment horizontal="center" vertical="center"/>
    </xf>
    <xf numFmtId="165" fontId="21" fillId="0" borderId="11" xfId="0" applyNumberFormat="1" applyFont="1" applyBorder="1" applyAlignment="1">
      <alignment horizontal="center" vertical="center"/>
    </xf>
    <xf numFmtId="164" fontId="24" fillId="0" borderId="4" xfId="0" applyNumberFormat="1" applyFont="1" applyFill="1" applyBorder="1" applyAlignment="1">
      <alignment horizontal="center" vertical="center"/>
    </xf>
    <xf numFmtId="165" fontId="24" fillId="0" borderId="4" xfId="0" applyNumberFormat="1" applyFont="1" applyBorder="1" applyAlignment="1">
      <alignment horizontal="center" vertical="center"/>
    </xf>
    <xf numFmtId="165" fontId="24" fillId="0" borderId="5" xfId="0" applyNumberFormat="1" applyFont="1" applyBorder="1" applyAlignment="1">
      <alignment horizontal="center" vertical="center"/>
    </xf>
    <xf numFmtId="0" fontId="24" fillId="0" borderId="0" xfId="0" applyFont="1"/>
    <xf numFmtId="166" fontId="24" fillId="0" borderId="4" xfId="0" applyNumberFormat="1" applyFont="1" applyFill="1" applyBorder="1" applyAlignment="1">
      <alignment horizontal="center" vertical="center"/>
    </xf>
    <xf numFmtId="166" fontId="19" fillId="0" borderId="4" xfId="0" applyNumberFormat="1" applyFont="1" applyFill="1" applyBorder="1" applyAlignment="1">
      <alignment horizontal="center" vertical="center"/>
    </xf>
    <xf numFmtId="166" fontId="19" fillId="0" borderId="4" xfId="0" applyNumberFormat="1" applyFont="1" applyBorder="1" applyAlignment="1">
      <alignment horizontal="center" vertical="center"/>
    </xf>
    <xf numFmtId="166" fontId="19" fillId="0" borderId="5" xfId="0" applyNumberFormat="1" applyFont="1" applyBorder="1" applyAlignment="1">
      <alignment horizontal="center" vertical="center"/>
    </xf>
    <xf numFmtId="166" fontId="19" fillId="4" borderId="4" xfId="0" applyNumberFormat="1" applyFont="1" applyFill="1" applyBorder="1" applyAlignment="1">
      <alignment horizontal="center" vertical="center"/>
    </xf>
    <xf numFmtId="166" fontId="19" fillId="4" borderId="5" xfId="0" applyNumberFormat="1" applyFont="1" applyFill="1" applyBorder="1" applyAlignment="1">
      <alignment horizontal="center" vertical="center"/>
    </xf>
    <xf numFmtId="164" fontId="24" fillId="4" borderId="4" xfId="0" applyNumberFormat="1" applyFont="1" applyFill="1" applyBorder="1" applyAlignment="1">
      <alignment horizontal="center" vertical="center"/>
    </xf>
    <xf numFmtId="165" fontId="24" fillId="4" borderId="4" xfId="0" applyNumberFormat="1" applyFont="1" applyFill="1" applyBorder="1" applyAlignment="1">
      <alignment horizontal="center" vertical="center"/>
    </xf>
    <xf numFmtId="164" fontId="19" fillId="0" borderId="4" xfId="0" applyNumberFormat="1" applyFont="1" applyFill="1" applyBorder="1" applyAlignment="1">
      <alignment horizontal="center" vertical="center"/>
    </xf>
    <xf numFmtId="0" fontId="3" fillId="4" borderId="0" xfId="0" applyFont="1" applyFill="1"/>
    <xf numFmtId="166" fontId="19" fillId="0" borderId="1" xfId="0" applyNumberFormat="1" applyFont="1" applyFill="1" applyBorder="1" applyAlignment="1">
      <alignment horizontal="center" vertical="center"/>
    </xf>
    <xf numFmtId="166" fontId="19" fillId="0" borderId="1" xfId="0" applyNumberFormat="1" applyFont="1" applyBorder="1" applyAlignment="1">
      <alignment horizontal="center" vertical="center"/>
    </xf>
    <xf numFmtId="166" fontId="19" fillId="0" borderId="3" xfId="0" applyNumberFormat="1" applyFont="1" applyBorder="1" applyAlignment="1">
      <alignment horizontal="center" vertical="center"/>
    </xf>
    <xf numFmtId="0" fontId="12" fillId="4" borderId="0" xfId="0" applyFont="1" applyFill="1"/>
    <xf numFmtId="164" fontId="19" fillId="4" borderId="4" xfId="0" applyNumberFormat="1" applyFont="1" applyFill="1" applyBorder="1" applyAlignment="1">
      <alignment horizontal="center" vertical="center"/>
    </xf>
    <xf numFmtId="165" fontId="19" fillId="4" borderId="4" xfId="0" applyNumberFormat="1" applyFont="1" applyFill="1" applyBorder="1" applyAlignment="1">
      <alignment horizontal="center" vertical="center"/>
    </xf>
    <xf numFmtId="0" fontId="19" fillId="4" borderId="0" xfId="0" applyFont="1" applyFill="1"/>
    <xf numFmtId="0" fontId="19" fillId="4" borderId="4" xfId="0" applyFont="1" applyFill="1" applyBorder="1"/>
    <xf numFmtId="0" fontId="19" fillId="4" borderId="5" xfId="0" applyFont="1" applyFill="1" applyBorder="1"/>
    <xf numFmtId="0" fontId="19" fillId="4" borderId="10" xfId="0" applyFont="1" applyFill="1" applyBorder="1"/>
    <xf numFmtId="0" fontId="19" fillId="4" borderId="14" xfId="0" applyFont="1" applyFill="1" applyBorder="1"/>
    <xf numFmtId="0" fontId="19" fillId="0" borderId="1" xfId="0" applyFont="1" applyBorder="1" applyAlignment="1">
      <alignment horizontal="center" vertical="center"/>
    </xf>
    <xf numFmtId="166" fontId="19" fillId="4" borderId="10" xfId="0" applyNumberFormat="1" applyFont="1" applyFill="1" applyBorder="1" applyAlignment="1">
      <alignment horizontal="center" vertical="center"/>
    </xf>
    <xf numFmtId="166" fontId="19" fillId="4" borderId="14" xfId="0" applyNumberFormat="1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5" fontId="1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/>
    <xf numFmtId="165" fontId="3" fillId="0" borderId="1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5" fontId="19" fillId="0" borderId="4" xfId="0" applyNumberFormat="1" applyFont="1" applyFill="1" applyBorder="1" applyAlignment="1">
      <alignment horizontal="center" vertical="center"/>
    </xf>
    <xf numFmtId="166" fontId="19" fillId="0" borderId="5" xfId="0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3" fillId="0" borderId="1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7" xfId="0" applyFont="1" applyBorder="1" applyAlignment="1">
      <alignment wrapText="1"/>
    </xf>
    <xf numFmtId="0" fontId="19" fillId="0" borderId="18" xfId="0" applyFont="1" applyBorder="1" applyAlignment="1">
      <alignment horizontal="right" wrapText="1"/>
    </xf>
    <xf numFmtId="0" fontId="3" fillId="0" borderId="13" xfId="0" applyFont="1" applyFill="1" applyBorder="1"/>
    <xf numFmtId="0" fontId="19" fillId="0" borderId="3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4" fontId="15" fillId="0" borderId="9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/>
    <xf numFmtId="0" fontId="21" fillId="0" borderId="2" xfId="0" applyFont="1" applyFill="1" applyBorder="1"/>
    <xf numFmtId="165" fontId="21" fillId="0" borderId="1" xfId="0" applyNumberFormat="1" applyFont="1" applyFill="1" applyBorder="1" applyAlignment="1">
      <alignment horizontal="center" vertical="center"/>
    </xf>
    <xf numFmtId="165" fontId="21" fillId="0" borderId="3" xfId="0" applyNumberFormat="1" applyFont="1" applyFill="1" applyBorder="1" applyAlignment="1">
      <alignment horizontal="center" vertical="center"/>
    </xf>
    <xf numFmtId="164" fontId="21" fillId="0" borderId="4" xfId="0" applyNumberFormat="1" applyFont="1" applyFill="1" applyBorder="1" applyAlignment="1">
      <alignment horizontal="center" vertical="center"/>
    </xf>
    <xf numFmtId="164" fontId="24" fillId="0" borderId="0" xfId="0" applyNumberFormat="1" applyFont="1"/>
    <xf numFmtId="0" fontId="26" fillId="3" borderId="2" xfId="1" applyFont="1" applyFill="1" applyBorder="1" applyAlignment="1">
      <alignment horizontal="right" vertical="center" wrapText="1"/>
    </xf>
    <xf numFmtId="0" fontId="15" fillId="3" borderId="2" xfId="1" applyFont="1" applyFill="1" applyBorder="1" applyAlignment="1">
      <alignment horizontal="right" vertical="center" wrapText="1"/>
    </xf>
    <xf numFmtId="0" fontId="17" fillId="3" borderId="38" xfId="1" applyFont="1" applyFill="1" applyBorder="1" applyAlignment="1">
      <alignment horizontal="right" vertical="center" wrapText="1"/>
    </xf>
    <xf numFmtId="166" fontId="21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wrapText="1"/>
    </xf>
    <xf numFmtId="166" fontId="19" fillId="0" borderId="10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67" fontId="19" fillId="0" borderId="1" xfId="0" applyNumberFormat="1" applyFont="1" applyFill="1" applyBorder="1" applyAlignment="1">
      <alignment horizontal="left" wrapText="1"/>
    </xf>
    <xf numFmtId="167" fontId="3" fillId="0" borderId="1" xfId="0" applyNumberFormat="1" applyFont="1" applyFill="1" applyBorder="1" applyAlignment="1">
      <alignment horizontal="left" wrapText="1"/>
    </xf>
    <xf numFmtId="0" fontId="24" fillId="2" borderId="2" xfId="1" applyFont="1" applyFill="1" applyBorder="1" applyAlignment="1">
      <alignment horizontal="left" vertical="center" wrapText="1"/>
    </xf>
    <xf numFmtId="0" fontId="28" fillId="5" borderId="1" xfId="0" applyFont="1" applyFill="1" applyBorder="1" applyAlignment="1">
      <alignment horizontal="center" wrapText="1"/>
    </xf>
    <xf numFmtId="168" fontId="1" fillId="5" borderId="1" xfId="2" applyNumberFormat="1" applyFont="1" applyFill="1" applyBorder="1" applyAlignment="1">
      <alignment horizontal="center" wrapText="1"/>
    </xf>
    <xf numFmtId="167" fontId="1" fillId="5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168" fontId="1" fillId="6" borderId="1" xfId="2" applyNumberFormat="1" applyFont="1" applyFill="1" applyBorder="1" applyAlignment="1">
      <alignment horizontal="center" wrapText="1"/>
    </xf>
    <xf numFmtId="167" fontId="1" fillId="6" borderId="1" xfId="0" applyNumberFormat="1" applyFont="1" applyFill="1" applyBorder="1" applyAlignment="1">
      <alignment horizontal="center" wrapText="1"/>
    </xf>
    <xf numFmtId="0" fontId="28" fillId="6" borderId="1" xfId="0" applyFont="1" applyFill="1" applyBorder="1" applyAlignment="1">
      <alignment horizontal="center" wrapText="1"/>
    </xf>
    <xf numFmtId="167" fontId="4" fillId="0" borderId="1" xfId="0" applyNumberFormat="1" applyFont="1" applyBorder="1" applyAlignment="1">
      <alignment vertical="center" wrapText="1"/>
    </xf>
    <xf numFmtId="0" fontId="21" fillId="0" borderId="17" xfId="0" applyFont="1" applyBorder="1"/>
    <xf numFmtId="0" fontId="21" fillId="0" borderId="1" xfId="0" applyFont="1" applyBorder="1" applyAlignment="1">
      <alignment horizontal="center" vertical="center"/>
    </xf>
    <xf numFmtId="0" fontId="21" fillId="2" borderId="1" xfId="0" applyFont="1" applyFill="1" applyBorder="1"/>
    <xf numFmtId="166" fontId="24" fillId="4" borderId="4" xfId="0" applyNumberFormat="1" applyFont="1" applyFill="1" applyBorder="1" applyAlignment="1">
      <alignment horizontal="center" vertical="center"/>
    </xf>
    <xf numFmtId="166" fontId="15" fillId="0" borderId="8" xfId="0" applyNumberFormat="1" applyFont="1" applyFill="1" applyBorder="1" applyAlignment="1">
      <alignment horizontal="center" vertical="center"/>
    </xf>
    <xf numFmtId="166" fontId="15" fillId="0" borderId="9" xfId="0" applyNumberFormat="1" applyFont="1" applyFill="1" applyBorder="1" applyAlignment="1">
      <alignment horizontal="center" vertical="center"/>
    </xf>
    <xf numFmtId="166" fontId="24" fillId="0" borderId="1" xfId="0" applyNumberFormat="1" applyFont="1" applyFill="1" applyBorder="1" applyAlignment="1">
      <alignment horizontal="center" vertical="center"/>
    </xf>
    <xf numFmtId="166" fontId="21" fillId="0" borderId="9" xfId="0" applyNumberFormat="1" applyFont="1" applyFill="1" applyBorder="1" applyAlignment="1">
      <alignment horizontal="center" vertical="center"/>
    </xf>
    <xf numFmtId="164" fontId="24" fillId="3" borderId="4" xfId="0" applyNumberFormat="1" applyFont="1" applyFill="1" applyBorder="1" applyAlignment="1">
      <alignment horizontal="center" vertical="center"/>
    </xf>
    <xf numFmtId="166" fontId="24" fillId="4" borderId="10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wrapText="1"/>
    </xf>
    <xf numFmtId="0" fontId="33" fillId="6" borderId="1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left" wrapText="1"/>
    </xf>
    <xf numFmtId="164" fontId="24" fillId="4" borderId="10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167" fontId="35" fillId="5" borderId="1" xfId="0" applyNumberFormat="1" applyFont="1" applyFill="1" applyBorder="1" applyAlignment="1">
      <alignment horizontal="center" wrapText="1"/>
    </xf>
    <xf numFmtId="167" fontId="35" fillId="6" borderId="1" xfId="0" applyNumberFormat="1" applyFont="1" applyFill="1" applyBorder="1" applyAlignment="1">
      <alignment horizontal="center" wrapText="1"/>
    </xf>
    <xf numFmtId="167" fontId="21" fillId="0" borderId="1" xfId="0" applyNumberFormat="1" applyFont="1" applyFill="1" applyBorder="1" applyAlignment="1">
      <alignment horizontal="left" wrapText="1"/>
    </xf>
    <xf numFmtId="167" fontId="24" fillId="0" borderId="1" xfId="0" applyNumberFormat="1" applyFont="1" applyFill="1" applyBorder="1" applyAlignment="1">
      <alignment horizontal="left" wrapText="1"/>
    </xf>
    <xf numFmtId="166" fontId="24" fillId="0" borderId="10" xfId="0" applyNumberFormat="1" applyFont="1" applyFill="1" applyBorder="1" applyAlignment="1">
      <alignment horizontal="center" vertical="center"/>
    </xf>
    <xf numFmtId="166" fontId="24" fillId="0" borderId="10" xfId="0" applyNumberFormat="1" applyFont="1" applyBorder="1" applyAlignment="1">
      <alignment horizontal="center" vertical="center"/>
    </xf>
    <xf numFmtId="166" fontId="24" fillId="0" borderId="14" xfId="0" applyNumberFormat="1" applyFont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166" fontId="24" fillId="0" borderId="46" xfId="0" applyNumberFormat="1" applyFont="1" applyBorder="1" applyAlignment="1">
      <alignment horizontal="center" vertical="center"/>
    </xf>
    <xf numFmtId="0" fontId="18" fillId="4" borderId="13" xfId="0" applyFont="1" applyFill="1" applyBorder="1" applyAlignment="1">
      <alignment vertical="center" wrapText="1"/>
    </xf>
    <xf numFmtId="0" fontId="18" fillId="4" borderId="22" xfId="0" applyFont="1" applyFill="1" applyBorder="1" applyAlignment="1">
      <alignment vertical="center" wrapText="1"/>
    </xf>
    <xf numFmtId="0" fontId="18" fillId="4" borderId="37" xfId="0" applyFont="1" applyFill="1" applyBorder="1" applyAlignment="1">
      <alignment vertical="center" wrapText="1"/>
    </xf>
    <xf numFmtId="0" fontId="35" fillId="2" borderId="2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21" fillId="0" borderId="2" xfId="0" applyFont="1" applyBorder="1" applyAlignment="1">
      <alignment wrapText="1"/>
    </xf>
    <xf numFmtId="0" fontId="36" fillId="2" borderId="1" xfId="0" applyFont="1" applyFill="1" applyBorder="1"/>
    <xf numFmtId="0" fontId="36" fillId="2" borderId="6" xfId="0" applyFont="1" applyFill="1" applyBorder="1"/>
    <xf numFmtId="0" fontId="36" fillId="2" borderId="3" xfId="0" applyFont="1" applyFill="1" applyBorder="1"/>
    <xf numFmtId="2" fontId="36" fillId="2" borderId="1" xfId="0" applyNumberFormat="1" applyFont="1" applyFill="1" applyBorder="1"/>
    <xf numFmtId="2" fontId="36" fillId="2" borderId="6" xfId="0" applyNumberFormat="1" applyFont="1" applyFill="1" applyBorder="1"/>
    <xf numFmtId="2" fontId="36" fillId="2" borderId="3" xfId="0" applyNumberFormat="1" applyFont="1" applyFill="1" applyBorder="1"/>
    <xf numFmtId="0" fontId="3" fillId="6" borderId="17" xfId="0" applyFont="1" applyFill="1" applyBorder="1"/>
    <xf numFmtId="0" fontId="3" fillId="6" borderId="1" xfId="0" applyFont="1" applyFill="1" applyBorder="1" applyAlignment="1">
      <alignment horizontal="center" vertical="center" wrapText="1"/>
    </xf>
    <xf numFmtId="164" fontId="19" fillId="6" borderId="4" xfId="0" applyNumberFormat="1" applyFont="1" applyFill="1" applyBorder="1" applyAlignment="1">
      <alignment horizontal="center" vertical="center"/>
    </xf>
    <xf numFmtId="164" fontId="12" fillId="6" borderId="8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15" fillId="6" borderId="9" xfId="0" applyNumberFormat="1" applyFont="1" applyFill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164" fontId="24" fillId="6" borderId="4" xfId="0" applyNumberFormat="1" applyFont="1" applyFill="1" applyBorder="1" applyAlignment="1">
      <alignment horizontal="center" vertical="center"/>
    </xf>
    <xf numFmtId="166" fontId="19" fillId="6" borderId="4" xfId="0" applyNumberFormat="1" applyFont="1" applyFill="1" applyBorder="1" applyAlignment="1">
      <alignment horizontal="center" vertical="center"/>
    </xf>
    <xf numFmtId="166" fontId="12" fillId="6" borderId="8" xfId="0" applyNumberFormat="1" applyFont="1" applyFill="1" applyBorder="1" applyAlignment="1">
      <alignment horizontal="center" vertical="center"/>
    </xf>
    <xf numFmtId="166" fontId="3" fillId="6" borderId="1" xfId="0" applyNumberFormat="1" applyFont="1" applyFill="1" applyBorder="1" applyAlignment="1">
      <alignment horizontal="center" vertical="center"/>
    </xf>
    <xf numFmtId="166" fontId="24" fillId="6" borderId="4" xfId="0" applyNumberFormat="1" applyFont="1" applyFill="1" applyBorder="1" applyAlignment="1">
      <alignment horizontal="center" vertical="center"/>
    </xf>
    <xf numFmtId="166" fontId="12" fillId="6" borderId="9" xfId="0" applyNumberFormat="1" applyFont="1" applyFill="1" applyBorder="1" applyAlignment="1">
      <alignment horizontal="center" vertical="center"/>
    </xf>
    <xf numFmtId="166" fontId="3" fillId="6" borderId="9" xfId="0" applyNumberFormat="1" applyFont="1" applyFill="1" applyBorder="1" applyAlignment="1">
      <alignment horizontal="center" vertical="center"/>
    </xf>
    <xf numFmtId="164" fontId="15" fillId="6" borderId="8" xfId="0" applyNumberFormat="1" applyFont="1" applyFill="1" applyBorder="1" applyAlignment="1">
      <alignment horizontal="center" vertical="center"/>
    </xf>
    <xf numFmtId="166" fontId="24" fillId="6" borderId="10" xfId="0" applyNumberFormat="1" applyFont="1" applyFill="1" applyBorder="1" applyAlignment="1">
      <alignment horizontal="center" vertical="center"/>
    </xf>
    <xf numFmtId="166" fontId="24" fillId="6" borderId="1" xfId="0" applyNumberFormat="1" applyFont="1" applyFill="1" applyBorder="1" applyAlignment="1">
      <alignment horizontal="center" vertical="center"/>
    </xf>
    <xf numFmtId="166" fontId="12" fillId="6" borderId="1" xfId="0" applyNumberFormat="1" applyFont="1" applyFill="1" applyBorder="1" applyAlignment="1">
      <alignment horizontal="center" vertical="center"/>
    </xf>
    <xf numFmtId="164" fontId="19" fillId="6" borderId="1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left" wrapText="1"/>
    </xf>
    <xf numFmtId="164" fontId="12" fillId="6" borderId="1" xfId="0" applyNumberFormat="1" applyFont="1" applyFill="1" applyBorder="1" applyAlignment="1">
      <alignment horizontal="center" vertical="center"/>
    </xf>
    <xf numFmtId="164" fontId="12" fillId="6" borderId="9" xfId="0" applyNumberFormat="1" applyFont="1" applyFill="1" applyBorder="1" applyAlignment="1">
      <alignment horizontal="center" vertical="center"/>
    </xf>
    <xf numFmtId="0" fontId="3" fillId="6" borderId="0" xfId="0" applyFont="1" applyFill="1"/>
    <xf numFmtId="164" fontId="24" fillId="7" borderId="4" xfId="0" applyNumberFormat="1" applyFont="1" applyFill="1" applyBorder="1" applyAlignment="1">
      <alignment horizontal="center" vertical="center"/>
    </xf>
    <xf numFmtId="166" fontId="19" fillId="7" borderId="4" xfId="0" applyNumberFormat="1" applyFont="1" applyFill="1" applyBorder="1" applyAlignment="1">
      <alignment horizontal="center" vertical="center"/>
    </xf>
    <xf numFmtId="166" fontId="19" fillId="7" borderId="1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/>
    <xf numFmtId="0" fontId="20" fillId="0" borderId="1" xfId="0" applyFont="1" applyFill="1" applyBorder="1" applyAlignment="1">
      <alignment horizontal="left" wrapText="1"/>
    </xf>
    <xf numFmtId="165" fontId="24" fillId="4" borderId="5" xfId="0" applyNumberFormat="1" applyFont="1" applyFill="1" applyBorder="1" applyAlignment="1">
      <alignment horizontal="center" vertical="center"/>
    </xf>
    <xf numFmtId="166" fontId="24" fillId="0" borderId="5" xfId="0" applyNumberFormat="1" applyFont="1" applyBorder="1" applyAlignment="1">
      <alignment horizontal="center" vertical="center"/>
    </xf>
    <xf numFmtId="166" fontId="24" fillId="4" borderId="5" xfId="0" applyNumberFormat="1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164" fontId="19" fillId="7" borderId="4" xfId="0" applyNumberFormat="1" applyFont="1" applyFill="1" applyBorder="1" applyAlignment="1">
      <alignment horizontal="center" vertical="center"/>
    </xf>
    <xf numFmtId="164" fontId="19" fillId="9" borderId="10" xfId="0" applyNumberFormat="1" applyFont="1" applyFill="1" applyBorder="1" applyAlignment="1">
      <alignment horizontal="center" vertical="center"/>
    </xf>
    <xf numFmtId="164" fontId="19" fillId="9" borderId="4" xfId="0" applyNumberFormat="1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wrapText="1"/>
    </xf>
    <xf numFmtId="0" fontId="3" fillId="8" borderId="1" xfId="0" applyFont="1" applyFill="1" applyBorder="1"/>
    <xf numFmtId="0" fontId="20" fillId="9" borderId="1" xfId="0" applyFont="1" applyFill="1" applyBorder="1" applyAlignment="1">
      <alignment horizontal="left" wrapText="1"/>
    </xf>
    <xf numFmtId="0" fontId="19" fillId="9" borderId="1" xfId="0" applyFont="1" applyFill="1" applyBorder="1" applyAlignment="1">
      <alignment horizontal="left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21" fillId="0" borderId="1" xfId="0" applyNumberFormat="1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2" fillId="3" borderId="2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18" fillId="0" borderId="43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9" fillId="0" borderId="31" xfId="0" applyFont="1" applyFill="1" applyBorder="1" applyAlignment="1">
      <alignment horizontal="left" wrapText="1"/>
    </xf>
    <xf numFmtId="0" fontId="19" fillId="0" borderId="42" xfId="0" applyFont="1" applyFill="1" applyBorder="1" applyAlignment="1">
      <alignment horizontal="left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5" fillId="0" borderId="34" xfId="1" applyFont="1" applyFill="1" applyBorder="1" applyAlignment="1">
      <alignment horizontal="left" vertical="center" wrapText="1"/>
    </xf>
    <xf numFmtId="0" fontId="15" fillId="0" borderId="10" xfId="1" applyFont="1" applyFill="1" applyBorder="1" applyAlignment="1">
      <alignment horizontal="left" vertical="center" wrapText="1"/>
    </xf>
    <xf numFmtId="0" fontId="15" fillId="0" borderId="14" xfId="1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left" vertical="center" wrapText="1"/>
    </xf>
    <xf numFmtId="0" fontId="21" fillId="0" borderId="27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left" wrapText="1"/>
    </xf>
    <xf numFmtId="0" fontId="24" fillId="0" borderId="45" xfId="0" applyFont="1" applyFill="1" applyBorder="1" applyAlignment="1">
      <alignment horizontal="left" wrapText="1"/>
    </xf>
    <xf numFmtId="0" fontId="18" fillId="4" borderId="26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left" vertical="center" wrapText="1"/>
    </xf>
    <xf numFmtId="0" fontId="19" fillId="3" borderId="42" xfId="0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horizontal="left" wrapText="1"/>
    </xf>
    <xf numFmtId="0" fontId="24" fillId="0" borderId="2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5" fillId="0" borderId="27" xfId="0" applyFont="1" applyFill="1" applyBorder="1" applyAlignment="1">
      <alignment horizontal="left" vertical="center" wrapText="1"/>
    </xf>
    <xf numFmtId="0" fontId="24" fillId="0" borderId="31" xfId="0" applyFont="1" applyFill="1" applyBorder="1" applyAlignment="1">
      <alignment horizontal="left" wrapText="1"/>
    </xf>
    <xf numFmtId="0" fontId="24" fillId="0" borderId="42" xfId="0" applyFont="1" applyFill="1" applyBorder="1" applyAlignment="1">
      <alignment horizontal="left" wrapText="1"/>
    </xf>
    <xf numFmtId="0" fontId="24" fillId="4" borderId="38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23" fillId="4" borderId="26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24" fillId="0" borderId="31" xfId="0" applyFont="1" applyBorder="1" applyAlignment="1">
      <alignment horizontal="left"/>
    </xf>
    <xf numFmtId="0" fontId="24" fillId="0" borderId="42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19" fillId="0" borderId="23" xfId="0" applyFont="1" applyBorder="1" applyAlignment="1">
      <alignment horizontal="left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12" fillId="0" borderId="31" xfId="0" applyFont="1" applyFill="1" applyBorder="1" applyAlignment="1">
      <alignment horizontal="left" wrapText="1"/>
    </xf>
    <xf numFmtId="0" fontId="12" fillId="0" borderId="32" xfId="0" applyFont="1" applyFill="1" applyBorder="1" applyAlignment="1">
      <alignment horizontal="left" wrapText="1"/>
    </xf>
    <xf numFmtId="0" fontId="12" fillId="0" borderId="33" xfId="0" applyFont="1" applyFill="1" applyBorder="1" applyAlignment="1">
      <alignment horizontal="left" wrapText="1"/>
    </xf>
    <xf numFmtId="0" fontId="20" fillId="0" borderId="43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 wrapText="1"/>
    </xf>
    <xf numFmtId="0" fontId="20" fillId="0" borderId="44" xfId="0" applyFont="1" applyFill="1" applyBorder="1" applyAlignment="1">
      <alignment horizontal="left" wrapText="1"/>
    </xf>
    <xf numFmtId="0" fontId="20" fillId="0" borderId="39" xfId="0" applyFont="1" applyFill="1" applyBorder="1" applyAlignment="1">
      <alignment horizontal="left" wrapText="1"/>
    </xf>
    <xf numFmtId="0" fontId="20" fillId="0" borderId="40" xfId="0" applyFont="1" applyFill="1" applyBorder="1" applyAlignment="1">
      <alignment horizontal="left" wrapText="1"/>
    </xf>
    <xf numFmtId="0" fontId="20" fillId="0" borderId="41" xfId="0" applyFont="1" applyFill="1" applyBorder="1" applyAlignment="1">
      <alignment horizontal="left" wrapText="1"/>
    </xf>
    <xf numFmtId="0" fontId="30" fillId="4" borderId="34" xfId="0" applyFont="1" applyFill="1" applyBorder="1" applyAlignment="1">
      <alignment horizontal="left" vertical="center" wrapText="1"/>
    </xf>
    <xf numFmtId="0" fontId="30" fillId="4" borderId="1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5" xfId="0" applyFont="1" applyFill="1" applyBorder="1" applyAlignment="1">
      <alignment horizontal="left" vertical="center" wrapText="1"/>
    </xf>
    <xf numFmtId="0" fontId="12" fillId="0" borderId="36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left" wrapText="1"/>
    </xf>
    <xf numFmtId="0" fontId="20" fillId="0" borderId="3" xfId="0" applyFont="1" applyFill="1" applyBorder="1" applyAlignment="1">
      <alignment horizontal="left" wrapText="1"/>
    </xf>
    <xf numFmtId="0" fontId="18" fillId="5" borderId="6" xfId="0" applyFont="1" applyFill="1" applyBorder="1" applyAlignment="1">
      <alignment horizontal="center" wrapText="1"/>
    </xf>
    <xf numFmtId="0" fontId="28" fillId="5" borderId="22" xfId="0" applyFont="1" applyFill="1" applyBorder="1" applyAlignment="1">
      <alignment horizontal="center" wrapText="1"/>
    </xf>
    <xf numFmtId="0" fontId="28" fillId="5" borderId="23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left" wrapText="1"/>
    </xf>
    <xf numFmtId="0" fontId="18" fillId="5" borderId="23" xfId="0" applyFont="1" applyFill="1" applyBorder="1" applyAlignment="1">
      <alignment horizontal="left" wrapText="1"/>
    </xf>
    <xf numFmtId="0" fontId="2" fillId="6" borderId="6" xfId="0" applyFont="1" applyFill="1" applyBorder="1" applyAlignment="1">
      <alignment horizontal="left" wrapText="1"/>
    </xf>
    <xf numFmtId="0" fontId="2" fillId="6" borderId="23" xfId="0" applyFont="1" applyFill="1" applyBorder="1" applyAlignment="1">
      <alignment horizontal="left" wrapText="1"/>
    </xf>
    <xf numFmtId="0" fontId="24" fillId="0" borderId="6" xfId="0" applyFont="1" applyFill="1" applyBorder="1" applyAlignment="1">
      <alignment horizontal="left" wrapText="1"/>
    </xf>
    <xf numFmtId="0" fontId="19" fillId="4" borderId="31" xfId="0" applyFont="1" applyFill="1" applyBorder="1" applyAlignment="1">
      <alignment horizontal="left" vertical="center" wrapText="1"/>
    </xf>
    <xf numFmtId="0" fontId="19" fillId="4" borderId="42" xfId="0" applyFont="1" applyFill="1" applyBorder="1" applyAlignment="1">
      <alignment horizontal="left" vertical="center" wrapText="1"/>
    </xf>
  </cellXfs>
  <cellStyles count="3">
    <cellStyle name="Денежный" xfId="2" builtinId="4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view="pageBreakPreview" topLeftCell="A20" zoomScale="60" zoomScaleNormal="55" workbookViewId="0">
      <selection activeCell="B23" sqref="B23:G23"/>
    </sheetView>
  </sheetViews>
  <sheetFormatPr defaultRowHeight="14.4" x14ac:dyDescent="0.3"/>
  <cols>
    <col min="1" max="1" width="42.109375" customWidth="1"/>
    <col min="2" max="3" width="17.33203125" customWidth="1"/>
    <col min="4" max="4" width="18.6640625" customWidth="1"/>
    <col min="5" max="5" width="17.6640625" customWidth="1"/>
    <col min="6" max="6" width="11.5546875" customWidth="1"/>
    <col min="7" max="7" width="102.109375" customWidth="1"/>
  </cols>
  <sheetData>
    <row r="1" spans="1:7" ht="30" customHeight="1" x14ac:dyDescent="0.4">
      <c r="A1" s="240" t="s">
        <v>42</v>
      </c>
      <c r="B1" s="240"/>
      <c r="C1" s="240"/>
      <c r="D1" s="240"/>
      <c r="E1" s="240"/>
      <c r="F1" s="240"/>
      <c r="G1" s="240"/>
    </row>
    <row r="2" spans="1:7" s="4" customFormat="1" ht="30" customHeight="1" x14ac:dyDescent="0.3">
      <c r="A2" s="243" t="s">
        <v>43</v>
      </c>
      <c r="B2" s="243"/>
      <c r="C2" s="243"/>
      <c r="D2" s="243"/>
      <c r="E2" s="243"/>
      <c r="F2" s="243"/>
      <c r="G2" s="244"/>
    </row>
    <row r="3" spans="1:7" s="4" customFormat="1" ht="15" customHeight="1" x14ac:dyDescent="0.3">
      <c r="A3" s="27"/>
      <c r="B3" s="27"/>
      <c r="C3" s="27"/>
      <c r="D3" s="27"/>
      <c r="E3" s="27"/>
      <c r="F3" s="27"/>
      <c r="G3" s="28"/>
    </row>
    <row r="4" spans="1:7" ht="35.1" customHeight="1" x14ac:dyDescent="0.3">
      <c r="A4" s="7" t="s">
        <v>1</v>
      </c>
      <c r="B4" s="233" t="s">
        <v>144</v>
      </c>
      <c r="C4" s="233"/>
      <c r="D4" s="233"/>
      <c r="E4" s="233"/>
      <c r="F4" s="233"/>
      <c r="G4" s="233"/>
    </row>
    <row r="5" spans="1:7" ht="50.1" customHeight="1" x14ac:dyDescent="0.3">
      <c r="A5" s="7" t="s">
        <v>2</v>
      </c>
      <c r="B5" s="233" t="s">
        <v>44</v>
      </c>
      <c r="C5" s="233"/>
      <c r="D5" s="233"/>
      <c r="E5" s="233"/>
      <c r="F5" s="233"/>
      <c r="G5" s="233"/>
    </row>
    <row r="6" spans="1:7" ht="50.1" customHeight="1" x14ac:dyDescent="0.3">
      <c r="A6" s="7" t="s">
        <v>3</v>
      </c>
      <c r="B6" s="234" t="s">
        <v>91</v>
      </c>
      <c r="C6" s="234"/>
      <c r="D6" s="234"/>
      <c r="E6" s="234"/>
      <c r="F6" s="234"/>
      <c r="G6" s="234"/>
    </row>
    <row r="7" spans="1:7" ht="50.1" customHeight="1" x14ac:dyDescent="0.3">
      <c r="A7" s="7" t="s">
        <v>4</v>
      </c>
      <c r="B7" s="233" t="s">
        <v>45</v>
      </c>
      <c r="C7" s="233"/>
      <c r="D7" s="233"/>
      <c r="E7" s="233"/>
      <c r="F7" s="233"/>
      <c r="G7" s="233"/>
    </row>
    <row r="8" spans="1:7" ht="50.1" customHeight="1" x14ac:dyDescent="0.3">
      <c r="A8" s="7" t="s">
        <v>5</v>
      </c>
      <c r="B8" s="233" t="s">
        <v>46</v>
      </c>
      <c r="C8" s="233"/>
      <c r="D8" s="233"/>
      <c r="E8" s="233"/>
      <c r="F8" s="233"/>
      <c r="G8" s="233"/>
    </row>
    <row r="9" spans="1:7" ht="30" customHeight="1" x14ac:dyDescent="0.3">
      <c r="A9" s="248" t="s">
        <v>6</v>
      </c>
      <c r="B9" s="245" t="s">
        <v>92</v>
      </c>
      <c r="C9" s="246"/>
      <c r="D9" s="246"/>
      <c r="E9" s="246"/>
      <c r="F9" s="246"/>
      <c r="G9" s="247"/>
    </row>
    <row r="10" spans="1:7" ht="30" customHeight="1" x14ac:dyDescent="0.3">
      <c r="A10" s="249"/>
      <c r="B10" s="245" t="s">
        <v>93</v>
      </c>
      <c r="C10" s="246"/>
      <c r="D10" s="246"/>
      <c r="E10" s="246"/>
      <c r="F10" s="246"/>
      <c r="G10" s="247"/>
    </row>
    <row r="11" spans="1:7" ht="30" customHeight="1" x14ac:dyDescent="0.3">
      <c r="A11" s="249"/>
      <c r="B11" s="245" t="s">
        <v>94</v>
      </c>
      <c r="C11" s="246"/>
      <c r="D11" s="246"/>
      <c r="E11" s="246"/>
      <c r="F11" s="246"/>
      <c r="G11" s="247"/>
    </row>
    <row r="12" spans="1:7" ht="58.5" customHeight="1" x14ac:dyDescent="0.3">
      <c r="A12" s="249"/>
      <c r="B12" s="245" t="s">
        <v>95</v>
      </c>
      <c r="C12" s="246"/>
      <c r="D12" s="246"/>
      <c r="E12" s="246"/>
      <c r="F12" s="246"/>
      <c r="G12" s="247"/>
    </row>
    <row r="13" spans="1:7" ht="86.25" customHeight="1" x14ac:dyDescent="0.3">
      <c r="A13" s="249"/>
      <c r="B13" s="245" t="s">
        <v>96</v>
      </c>
      <c r="C13" s="246"/>
      <c r="D13" s="246"/>
      <c r="E13" s="246"/>
      <c r="F13" s="246"/>
      <c r="G13" s="247"/>
    </row>
    <row r="14" spans="1:7" ht="64.8" customHeight="1" x14ac:dyDescent="0.3">
      <c r="A14" s="250"/>
      <c r="B14" s="245" t="s">
        <v>125</v>
      </c>
      <c r="C14" s="246"/>
      <c r="D14" s="246"/>
      <c r="E14" s="246"/>
      <c r="F14" s="246"/>
      <c r="G14" s="247"/>
    </row>
    <row r="15" spans="1:7" ht="27.75" customHeight="1" x14ac:dyDescent="0.3">
      <c r="A15" s="7" t="s">
        <v>7</v>
      </c>
      <c r="B15" s="241" t="s">
        <v>18</v>
      </c>
      <c r="C15" s="241"/>
      <c r="D15" s="241"/>
      <c r="E15" s="241"/>
      <c r="F15" s="241"/>
      <c r="G15" s="241"/>
    </row>
    <row r="16" spans="1:7" x14ac:dyDescent="0.3">
      <c r="A16" s="242" t="s">
        <v>8</v>
      </c>
      <c r="B16" s="241" t="s">
        <v>24</v>
      </c>
      <c r="C16" s="241"/>
      <c r="D16" s="241"/>
      <c r="E16" s="241"/>
      <c r="F16" s="241"/>
      <c r="G16" s="241"/>
    </row>
    <row r="17" spans="1:7" x14ac:dyDescent="0.3">
      <c r="A17" s="242"/>
      <c r="B17" s="241"/>
      <c r="C17" s="241"/>
      <c r="D17" s="241"/>
      <c r="E17" s="241"/>
      <c r="F17" s="241"/>
      <c r="G17" s="241"/>
    </row>
    <row r="18" spans="1:7" ht="55.8" customHeight="1" x14ac:dyDescent="0.3">
      <c r="A18" s="242"/>
      <c r="B18" s="241"/>
      <c r="C18" s="241"/>
      <c r="D18" s="241"/>
      <c r="E18" s="241"/>
      <c r="F18" s="241"/>
      <c r="G18" s="241"/>
    </row>
    <row r="19" spans="1:7" ht="24.75" customHeight="1" x14ac:dyDescent="0.3">
      <c r="A19" s="242"/>
      <c r="B19" s="242" t="s">
        <v>175</v>
      </c>
      <c r="C19" s="241"/>
      <c r="D19" s="241"/>
      <c r="E19" s="241"/>
      <c r="F19" s="241"/>
      <c r="G19" s="241"/>
    </row>
    <row r="20" spans="1:7" ht="30" customHeight="1" x14ac:dyDescent="0.3">
      <c r="A20" s="242"/>
      <c r="B20" s="241"/>
      <c r="C20" s="241"/>
      <c r="D20" s="241"/>
      <c r="E20" s="241"/>
      <c r="F20" s="241"/>
      <c r="G20" s="241"/>
    </row>
    <row r="21" spans="1:7" ht="82.8" customHeight="1" x14ac:dyDescent="0.3">
      <c r="A21" s="242"/>
      <c r="B21" s="241"/>
      <c r="C21" s="241"/>
      <c r="D21" s="241"/>
      <c r="E21" s="241"/>
      <c r="F21" s="241"/>
      <c r="G21" s="241"/>
    </row>
    <row r="22" spans="1:7" ht="211.8" customHeight="1" x14ac:dyDescent="0.3">
      <c r="A22" s="242"/>
      <c r="B22" s="237" t="s">
        <v>176</v>
      </c>
      <c r="C22" s="238"/>
      <c r="D22" s="238"/>
      <c r="E22" s="238"/>
      <c r="F22" s="238"/>
      <c r="G22" s="239"/>
    </row>
    <row r="23" spans="1:7" ht="159.6" customHeight="1" x14ac:dyDescent="0.3">
      <c r="A23" s="242"/>
      <c r="B23" s="237" t="s">
        <v>177</v>
      </c>
      <c r="C23" s="238"/>
      <c r="D23" s="238"/>
      <c r="E23" s="238"/>
      <c r="F23" s="238"/>
      <c r="G23" s="239"/>
    </row>
    <row r="24" spans="1:7" ht="116.4" customHeight="1" x14ac:dyDescent="0.3">
      <c r="A24" s="242"/>
      <c r="B24" s="237" t="s">
        <v>174</v>
      </c>
      <c r="C24" s="238"/>
      <c r="D24" s="238"/>
      <c r="E24" s="238"/>
      <c r="F24" s="238"/>
      <c r="G24" s="239"/>
    </row>
    <row r="25" spans="1:7" ht="90" customHeight="1" x14ac:dyDescent="0.3">
      <c r="A25" s="242"/>
      <c r="B25" s="242" t="s">
        <v>173</v>
      </c>
      <c r="C25" s="241"/>
      <c r="D25" s="241"/>
      <c r="E25" s="241"/>
      <c r="F25" s="241"/>
      <c r="G25" s="241"/>
    </row>
    <row r="26" spans="1:7" ht="51.75" customHeight="1" x14ac:dyDescent="0.3">
      <c r="A26" s="242"/>
      <c r="B26" s="241"/>
      <c r="C26" s="241"/>
      <c r="D26" s="241"/>
      <c r="E26" s="241"/>
      <c r="F26" s="241"/>
      <c r="G26" s="241"/>
    </row>
    <row r="27" spans="1:7" ht="5.25" hidden="1" customHeight="1" x14ac:dyDescent="0.3">
      <c r="A27" s="242"/>
      <c r="B27" s="241"/>
      <c r="C27" s="241"/>
      <c r="D27" s="241"/>
      <c r="E27" s="241"/>
      <c r="F27" s="241"/>
      <c r="G27" s="241"/>
    </row>
    <row r="28" spans="1:7" ht="24.75" customHeight="1" x14ac:dyDescent="0.45">
      <c r="A28" s="8"/>
      <c r="B28" s="8"/>
      <c r="C28" s="8"/>
      <c r="D28" s="8"/>
      <c r="E28" s="8"/>
      <c r="F28" s="8"/>
      <c r="G28" s="8"/>
    </row>
    <row r="29" spans="1:7" ht="18" customHeight="1" x14ac:dyDescent="0.3">
      <c r="A29" s="231" t="s">
        <v>13</v>
      </c>
      <c r="B29" s="235" t="s">
        <v>28</v>
      </c>
      <c r="C29" s="235" t="s">
        <v>29</v>
      </c>
      <c r="D29" s="235" t="s">
        <v>30</v>
      </c>
      <c r="E29" s="235" t="s">
        <v>0</v>
      </c>
      <c r="F29" s="236"/>
      <c r="G29" s="6"/>
    </row>
    <row r="30" spans="1:7" ht="63" customHeight="1" x14ac:dyDescent="0.3">
      <c r="A30" s="232"/>
      <c r="B30" s="235"/>
      <c r="C30" s="235"/>
      <c r="D30" s="235"/>
      <c r="E30" s="235"/>
      <c r="F30" s="236"/>
      <c r="G30" s="6"/>
    </row>
    <row r="31" spans="1:7" ht="32.25" customHeight="1" x14ac:dyDescent="0.3">
      <c r="A31" s="1" t="s">
        <v>9</v>
      </c>
      <c r="B31" s="148">
        <f>B32+B33+B34+B35+B35</f>
        <v>135971.80499999999</v>
      </c>
      <c r="C31" s="148">
        <f>C32+C33+C34+C35</f>
        <v>115187.75</v>
      </c>
      <c r="D31" s="148">
        <f>D32+D33+D34+D35</f>
        <v>89175.285000000003</v>
      </c>
      <c r="E31" s="148">
        <f>E32+E33+E34+E35</f>
        <v>339506.98099999997</v>
      </c>
      <c r="F31" s="2"/>
      <c r="G31" s="3"/>
    </row>
    <row r="32" spans="1:7" ht="24.75" customHeight="1" x14ac:dyDescent="0.3">
      <c r="A32" s="1" t="s">
        <v>10</v>
      </c>
      <c r="B32" s="1"/>
      <c r="C32" s="1"/>
      <c r="D32" s="1"/>
      <c r="E32" s="1"/>
      <c r="F32" s="2"/>
      <c r="G32" s="3"/>
    </row>
    <row r="33" spans="1:7" ht="24.75" customHeight="1" x14ac:dyDescent="0.3">
      <c r="A33" s="1" t="s">
        <v>11</v>
      </c>
      <c r="B33" s="148">
        <f>'Приложение 1 стр.1'!C7</f>
        <v>103821.785</v>
      </c>
      <c r="C33" s="148">
        <f>'Приложение 1 стр.1'!H7</f>
        <v>87530.699499999988</v>
      </c>
      <c r="D33" s="148">
        <f>'Приложение 1 стр.1'!K7</f>
        <v>64687.780000000006</v>
      </c>
      <c r="E33" s="148">
        <f>B33+C33+D33</f>
        <v>256040.26449999999</v>
      </c>
      <c r="F33" s="2"/>
      <c r="G33" s="3"/>
    </row>
    <row r="34" spans="1:7" ht="45.75" customHeight="1" x14ac:dyDescent="0.3">
      <c r="A34" s="1" t="s">
        <v>12</v>
      </c>
      <c r="B34" s="148">
        <f>'Приложение 1 стр.1'!B7</f>
        <v>30494.302</v>
      </c>
      <c r="C34" s="148">
        <f>'Приложение 1 стр.1'!G7</f>
        <v>27657.050500000005</v>
      </c>
      <c r="D34" s="148">
        <f>'Приложение 1 стр.1'!J7</f>
        <v>24487.505000000001</v>
      </c>
      <c r="E34" s="148">
        <f>B34+C34+D34</f>
        <v>82638.857500000013</v>
      </c>
      <c r="F34" s="2"/>
      <c r="G34" s="3"/>
    </row>
    <row r="35" spans="1:7" ht="53.25" customHeight="1" x14ac:dyDescent="0.3">
      <c r="A35" s="1" t="s">
        <v>166</v>
      </c>
      <c r="B35" s="1">
        <f>'Приложение 1 стр.1'!O7+'Приложение 1 стр.1'!P7</f>
        <v>827.85900000000004</v>
      </c>
      <c r="C35" s="1"/>
      <c r="D35" s="1"/>
      <c r="E35" s="1">
        <f>B35</f>
        <v>827.85900000000004</v>
      </c>
      <c r="F35" s="4"/>
      <c r="G35" s="4"/>
    </row>
    <row r="36" spans="1:7" ht="30" customHeight="1" x14ac:dyDescent="0.3"/>
    <row r="37" spans="1:7" ht="24.75" customHeight="1" x14ac:dyDescent="0.3"/>
  </sheetData>
  <mergeCells count="28">
    <mergeCell ref="A1:G1"/>
    <mergeCell ref="B16:G18"/>
    <mergeCell ref="B19:G21"/>
    <mergeCell ref="B25:G27"/>
    <mergeCell ref="A2:G2"/>
    <mergeCell ref="B4:G4"/>
    <mergeCell ref="B15:G15"/>
    <mergeCell ref="A16:A27"/>
    <mergeCell ref="B14:G14"/>
    <mergeCell ref="A9:A14"/>
    <mergeCell ref="B10:G10"/>
    <mergeCell ref="B9:G9"/>
    <mergeCell ref="B11:G11"/>
    <mergeCell ref="B12:G12"/>
    <mergeCell ref="B13:G13"/>
    <mergeCell ref="A29:A30"/>
    <mergeCell ref="B5:G5"/>
    <mergeCell ref="B6:G6"/>
    <mergeCell ref="B7:G7"/>
    <mergeCell ref="B29:B30"/>
    <mergeCell ref="C29:C30"/>
    <mergeCell ref="D29:D30"/>
    <mergeCell ref="E29:E30"/>
    <mergeCell ref="B8:G8"/>
    <mergeCell ref="F29:F30"/>
    <mergeCell ref="B22:G22"/>
    <mergeCell ref="B23:G23"/>
    <mergeCell ref="B24:G24"/>
  </mergeCells>
  <phoneticPr fontId="25" type="noConversion"/>
  <pageMargins left="0.70866141732283472" right="0.70866141732283472" top="0.35433070866141736" bottom="0.15748031496062992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view="pageBreakPreview" zoomScale="75" zoomScaleNormal="100" zoomScaleSheetLayoutView="75" workbookViewId="0">
      <selection activeCell="I9" sqref="I9"/>
    </sheetView>
  </sheetViews>
  <sheetFormatPr defaultRowHeight="14.4" x14ac:dyDescent="0.3"/>
  <cols>
    <col min="1" max="1" width="33.109375" customWidth="1"/>
    <col min="2" max="2" width="10.6640625" customWidth="1"/>
    <col min="3" max="3" width="15.33203125" customWidth="1"/>
    <col min="4" max="4" width="15.109375" customWidth="1"/>
    <col min="5" max="5" width="13" customWidth="1"/>
    <col min="6" max="6" width="11.88671875" customWidth="1"/>
    <col min="7" max="7" width="12.5546875" customWidth="1"/>
    <col min="8" max="8" width="15" customWidth="1"/>
    <col min="9" max="9" width="11" customWidth="1"/>
    <col min="10" max="10" width="11.109375" customWidth="1"/>
    <col min="11" max="11" width="15.44140625" customWidth="1"/>
    <col min="12" max="12" width="9.109375" customWidth="1"/>
    <col min="13" max="13" width="10.88671875" customWidth="1"/>
    <col min="14" max="14" width="15.33203125" customWidth="1"/>
    <col min="15" max="15" width="15.6640625" customWidth="1"/>
    <col min="16" max="16" width="11.109375" customWidth="1"/>
    <col min="17" max="17" width="12.44140625" customWidth="1"/>
  </cols>
  <sheetData>
    <row r="1" spans="1:17" ht="33.75" customHeight="1" x14ac:dyDescent="0.3">
      <c r="Q1" s="10" t="s">
        <v>36</v>
      </c>
    </row>
    <row r="2" spans="1:17" ht="24" customHeight="1" x14ac:dyDescent="0.35">
      <c r="A2" s="251" t="s">
        <v>47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</row>
    <row r="3" spans="1:17" ht="17.25" customHeight="1" x14ac:dyDescent="0.3">
      <c r="A3" s="256" t="s">
        <v>27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</row>
    <row r="4" spans="1:17" ht="15" thickBot="1" x14ac:dyDescent="0.35">
      <c r="A4" s="252" t="s">
        <v>14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</row>
    <row r="5" spans="1:17" s="11" customFormat="1" ht="24" customHeight="1" x14ac:dyDescent="0.3">
      <c r="A5" s="253" t="s">
        <v>35</v>
      </c>
      <c r="B5" s="255" t="s">
        <v>28</v>
      </c>
      <c r="C5" s="255"/>
      <c r="D5" s="255"/>
      <c r="E5" s="255"/>
      <c r="F5" s="255"/>
      <c r="G5" s="255" t="s">
        <v>29</v>
      </c>
      <c r="H5" s="255"/>
      <c r="I5" s="255"/>
      <c r="J5" s="255" t="s">
        <v>30</v>
      </c>
      <c r="K5" s="255"/>
      <c r="L5" s="255"/>
      <c r="M5" s="257" t="s">
        <v>33</v>
      </c>
      <c r="N5" s="258"/>
      <c r="O5" s="258"/>
      <c r="P5" s="258"/>
      <c r="Q5" s="259"/>
    </row>
    <row r="6" spans="1:17" s="11" customFormat="1" ht="46.5" customHeight="1" x14ac:dyDescent="0.3">
      <c r="A6" s="254"/>
      <c r="B6" s="12" t="s">
        <v>31</v>
      </c>
      <c r="C6" s="12" t="s">
        <v>32</v>
      </c>
      <c r="D6" s="12" t="s">
        <v>155</v>
      </c>
      <c r="E6" s="12" t="s">
        <v>156</v>
      </c>
      <c r="F6" s="13" t="s">
        <v>15</v>
      </c>
      <c r="G6" s="12" t="s">
        <v>31</v>
      </c>
      <c r="H6" s="12" t="s">
        <v>32</v>
      </c>
      <c r="I6" s="13" t="s">
        <v>15</v>
      </c>
      <c r="J6" s="12" t="s">
        <v>31</v>
      </c>
      <c r="K6" s="12" t="s">
        <v>32</v>
      </c>
      <c r="L6" s="13" t="s">
        <v>15</v>
      </c>
      <c r="M6" s="12" t="s">
        <v>31</v>
      </c>
      <c r="N6" s="12" t="s">
        <v>32</v>
      </c>
      <c r="O6" s="12" t="s">
        <v>155</v>
      </c>
      <c r="P6" s="12" t="s">
        <v>156</v>
      </c>
      <c r="Q6" s="13" t="s">
        <v>15</v>
      </c>
    </row>
    <row r="7" spans="1:17" ht="44.25" customHeight="1" x14ac:dyDescent="0.3">
      <c r="A7" s="14" t="s">
        <v>34</v>
      </c>
      <c r="B7" s="181">
        <f>B9+B10</f>
        <v>30494.302</v>
      </c>
      <c r="C7" s="181">
        <f>C10+C9+C8</f>
        <v>103821.785</v>
      </c>
      <c r="D7" s="181">
        <f>D9+D10+D8</f>
        <v>12.016</v>
      </c>
      <c r="E7" s="181">
        <f>E9+E10+E8</f>
        <v>815.84300000000007</v>
      </c>
      <c r="F7" s="181">
        <f t="shared" ref="F7:L7" si="0">F10+F9+F8</f>
        <v>135143.946</v>
      </c>
      <c r="G7" s="181">
        <f t="shared" si="0"/>
        <v>27657.050500000005</v>
      </c>
      <c r="H7" s="181">
        <f t="shared" si="0"/>
        <v>87530.699499999988</v>
      </c>
      <c r="I7" s="181">
        <f t="shared" si="0"/>
        <v>115187.75000000001</v>
      </c>
      <c r="J7" s="181">
        <f t="shared" si="0"/>
        <v>24487.505000000001</v>
      </c>
      <c r="K7" s="184">
        <f t="shared" si="0"/>
        <v>64687.780000000006</v>
      </c>
      <c r="L7" s="184">
        <f t="shared" si="0"/>
        <v>89175.285000000003</v>
      </c>
      <c r="M7" s="182">
        <f>B7+G7+J7+M8</f>
        <v>82638.857500000013</v>
      </c>
      <c r="N7" s="185">
        <f>C7+H7+K7+N8</f>
        <v>256040.26449999999</v>
      </c>
      <c r="O7" s="182">
        <f>O9+O10+O8</f>
        <v>12.016</v>
      </c>
      <c r="P7" s="182">
        <f>P9+P10+P8</f>
        <v>815.84300000000007</v>
      </c>
      <c r="Q7" s="186">
        <f>M7+N7+O7+P7+Q8</f>
        <v>339506.98099999997</v>
      </c>
    </row>
    <row r="8" spans="1:17" ht="67.2" hidden="1" customHeight="1" x14ac:dyDescent="0.3">
      <c r="A8" s="178"/>
      <c r="B8" s="181"/>
      <c r="C8" s="181"/>
      <c r="D8" s="181"/>
      <c r="E8" s="181"/>
      <c r="F8" s="181"/>
      <c r="G8" s="181"/>
      <c r="H8" s="181"/>
      <c r="I8" s="181"/>
      <c r="J8" s="184"/>
      <c r="K8" s="184"/>
      <c r="L8" s="184"/>
      <c r="M8" s="182"/>
      <c r="N8" s="182"/>
      <c r="O8" s="182"/>
      <c r="P8" s="182"/>
      <c r="Q8" s="183"/>
    </row>
    <row r="9" spans="1:17" ht="73.8" customHeight="1" x14ac:dyDescent="0.3">
      <c r="A9" s="178" t="s">
        <v>181</v>
      </c>
      <c r="B9" s="181">
        <f>'Приложение 1 стр.2'!C12+'Приложение 1 стр.2'!C17+'Приложение 1 стр.2'!C25+'Приложение 1 стр.2'!C28+'Приложение 1 стр.2'!C29+'Приложение 1 стр.2'!C34+'Приложение 1 стр.2'!C43+'Приложение 1 стр.2'!C45+'Приложение 1 стр.2'!C47+'Приложение 1 стр.2'!C61+'Приложение 1 стр.2'!C69+'Приложение 1 стр.2'!C76+'Приложение 1 стр.2'!C91+'Приложение 1 стр.2'!C53+'Приложение 1 стр.2'!C54+'Приложение 1 стр.2'!C112+1011.05</f>
        <v>21657.037</v>
      </c>
      <c r="C9" s="181">
        <f>'Приложение 1 стр.2'!D12+'Приложение 1 стр.2'!D17+'Приложение 1 стр.2'!D25+'Приложение 1 стр.2'!D28+'Приложение 1 стр.2'!D29+'Приложение 1 стр.2'!D34+'Приложение 1 стр.2'!D43+'Приложение 1 стр.2'!D45+'Приложение 1 стр.2'!D47+'Приложение 1 стр.2'!D61+'Приложение 1 стр.2'!D69+'Приложение 1 стр.2'!D76+'Приложение 1 стр.2'!D91+'Приложение 1 стр.2'!D53+'Приложение 1 стр.2'!D54+'Приложение 1 стр.2'!D112+10010.913</f>
        <v>62399.169999999991</v>
      </c>
      <c r="D9" s="181">
        <f>'Приложение 1 стр.2'!E112</f>
        <v>2.0939999999999999</v>
      </c>
      <c r="E9" s="181">
        <f>'Приложение 1 стр.2'!F112</f>
        <v>97.209000000000003</v>
      </c>
      <c r="F9" s="181">
        <f>B9+C9+D9+E9</f>
        <v>84155.51</v>
      </c>
      <c r="G9" s="181">
        <f>'Приложение 1 стр.2'!H31+'Приложение 1 стр.2'!H32+'Приложение 1 стр.2'!H33+'Приложение 1 стр.2'!H44+'Приложение 1 стр.2'!H48+'Приложение 1 стр.2'!H49+'Приложение 1 стр.2'!H50+'Приложение 1 стр.2'!H61+'Приложение 1 стр.2'!H69+'Приложение 1 стр.2'!H91+1011.05</f>
        <v>4878.7790000000005</v>
      </c>
      <c r="H9" s="181">
        <f>'Приложение 1 стр.2'!I31+'Приложение 1 стр.2'!I32+'Приложение 1 стр.2'!I33+'Приложение 1 стр.2'!I44+'Приложение 1 стр.2'!I48+'Приложение 1 стр.2'!I49+'Приложение 1 стр.2'!I50+'Приложение 1 стр.2'!I61+'Приложение 1 стр.2'!I69+'Приложение 1 стр.2'!I91+10037.74</f>
        <v>25341.866000000002</v>
      </c>
      <c r="I9" s="181">
        <f>G9+H9</f>
        <v>30220.645000000004</v>
      </c>
      <c r="J9" s="181">
        <f>'Приложение 1 стр.2'!K18+'Приложение 1 стр.2'!K26+'Приложение 1 стр.2'!K27+'Приложение 1 стр.2'!K29+'Приложение 1 стр.2'!K30+'Приложение 1 стр.2'!K31+'Приложение 1 стр.2'!K46+'Приложение 1 стр.2'!K61+'Приложение 1 стр.2'!K76+'Приложение 1 стр.2'!K91+'Приложение 1 стр.2'!K95+555</f>
        <v>7777.6959999999999</v>
      </c>
      <c r="K9" s="181">
        <f>'Приложение 1 стр.2'!L18+'Приложение 1 стр.2'!L26+'Приложение 1 стр.2'!L27+'Приложение 1 стр.2'!L29+'Приложение 1 стр.2'!L30+'Приложение 1 стр.2'!L31+'Приложение 1 стр.2'!L46+'Приложение 1 стр.2'!L61+'Приложение 1 стр.2'!L76+'Приложение 1 стр.2'!L91+'Приложение 1 стр.2'!L95+9039.61</f>
        <v>32833.206000000006</v>
      </c>
      <c r="L9" s="181">
        <f>J9+K9</f>
        <v>40610.902000000002</v>
      </c>
      <c r="M9" s="182">
        <f>B9+G9+J9</f>
        <v>34313.512000000002</v>
      </c>
      <c r="N9" s="182">
        <f>C9+H9+K9</f>
        <v>120574.242</v>
      </c>
      <c r="O9" s="182">
        <f>D9</f>
        <v>2.0939999999999999</v>
      </c>
      <c r="P9" s="182">
        <f>E9</f>
        <v>97.209000000000003</v>
      </c>
      <c r="Q9" s="183">
        <f>M9+N9+O9+P9</f>
        <v>154987.05700000003</v>
      </c>
    </row>
    <row r="10" spans="1:17" ht="44.25" customHeight="1" x14ac:dyDescent="0.3">
      <c r="A10" s="140" t="s">
        <v>180</v>
      </c>
      <c r="B10" s="181">
        <f t="shared" ref="B10:Q10" si="1">B11+B12+B13</f>
        <v>8837.2649999999994</v>
      </c>
      <c r="C10" s="181">
        <f>C11+C12+C13</f>
        <v>41422.615000000005</v>
      </c>
      <c r="D10" s="181">
        <f>D11+D12+D13</f>
        <v>9.9220000000000006</v>
      </c>
      <c r="E10" s="181">
        <f>E11+E12+E13</f>
        <v>718.63400000000001</v>
      </c>
      <c r="F10" s="181">
        <f t="shared" si="1"/>
        <v>50988.436000000002</v>
      </c>
      <c r="G10" s="181">
        <f t="shared" si="1"/>
        <v>22778.271500000003</v>
      </c>
      <c r="H10" s="181">
        <f t="shared" si="1"/>
        <v>62188.833499999993</v>
      </c>
      <c r="I10" s="181">
        <f t="shared" si="1"/>
        <v>84967.10500000001</v>
      </c>
      <c r="J10" s="181">
        <f t="shared" si="1"/>
        <v>16709.809000000001</v>
      </c>
      <c r="K10" s="181">
        <f t="shared" si="1"/>
        <v>31854.574000000001</v>
      </c>
      <c r="L10" s="181">
        <f t="shared" si="1"/>
        <v>48564.383000000002</v>
      </c>
      <c r="M10" s="182">
        <f t="shared" si="1"/>
        <v>48325.345500000003</v>
      </c>
      <c r="N10" s="182">
        <f t="shared" si="1"/>
        <v>135466.02249999999</v>
      </c>
      <c r="O10" s="182">
        <f>O11+O12+O13</f>
        <v>9.9220000000000006</v>
      </c>
      <c r="P10" s="182">
        <f>P11+P12+P13</f>
        <v>718.63400000000001</v>
      </c>
      <c r="Q10" s="183">
        <f t="shared" si="1"/>
        <v>183791.36799999999</v>
      </c>
    </row>
    <row r="11" spans="1:17" ht="48.75" customHeight="1" x14ac:dyDescent="0.3">
      <c r="A11" s="127" t="s">
        <v>157</v>
      </c>
      <c r="B11" s="15">
        <f>'Приложение 1 стр.2'!C19+'Приложение 1 стр.2'!C35+'Приложение 1 стр.2'!C36+'Приложение 1 стр.2'!C52+'Приложение 1 стр.2'!C62+'Приложение 1 стр.2'!C77+'Приложение 1 стр.2'!C96+'Приложение 1 стр.2'!C110+'Приложение 1 стр.2'!C111</f>
        <v>5652.6269999999995</v>
      </c>
      <c r="C11" s="15">
        <f>'Приложение 1 стр.2'!D19+'Приложение 1 стр.2'!D35+'Приложение 1 стр.2'!D36+'Приложение 1 стр.2'!D52+'Приложение 1 стр.2'!D62+'Приложение 1 стр.2'!D77+'Приложение 1 стр.2'!D96+'Приложение 1 стр.2'!D110+'Приложение 1 стр.2'!D111</f>
        <v>17502.436000000002</v>
      </c>
      <c r="D11" s="15">
        <f>'Приложение 1 стр.2'!E110+'Приложение 1 стр.2'!E111</f>
        <v>5.6620000000000008</v>
      </c>
      <c r="E11" s="15">
        <f>'Приложение 1 стр.2'!F110+'Приложение 1 стр.2'!F111</f>
        <v>441.73399999999998</v>
      </c>
      <c r="F11" s="15">
        <f>B11+C11+D11+E11</f>
        <v>23602.459000000003</v>
      </c>
      <c r="G11" s="15">
        <f>'Приложение 1 стр.2'!H13+'Приложение 1 стр.2'!H14+'Приложение 1 стр.2'!H51+'Приложение 1 стр.2'!H62+'Приложение 1 стр.2'!H70+'Приложение 1 стр.2'!H77+'Приложение 1 стр.2'!H96</f>
        <v>17265.496000000003</v>
      </c>
      <c r="H11" s="15">
        <f>'Приложение 1 стр.2'!I13+'Приложение 1 стр.2'!I14+'Приложение 1 стр.2'!I51+'Приложение 1 стр.2'!I62+'Приложение 1 стр.2'!I70+'Приложение 1 стр.2'!I77+'Приложение 1 стр.2'!I96</f>
        <v>26155.246999999999</v>
      </c>
      <c r="I11" s="15">
        <f>G11+H11</f>
        <v>43420.743000000002</v>
      </c>
      <c r="J11" s="15">
        <f>'Приложение 1 стр.2'!K20+'Приложение 1 стр.2'!K62+'Приложение 1 стр.2'!K77+'Приложение 1 стр.2'!K96</f>
        <v>14682.523999999999</v>
      </c>
      <c r="K11" s="15">
        <f>'Приложение 1 стр.2'!L20+'Приложение 1 стр.2'!L62+'Приложение 1 стр.2'!L77+'Приложение 1 стр.2'!L96</f>
        <v>20572.778999999999</v>
      </c>
      <c r="L11" s="15">
        <f>J11+K11</f>
        <v>35255.303</v>
      </c>
      <c r="M11" s="19">
        <f t="shared" ref="M11:N13" si="2">B11+G11+J11</f>
        <v>37600.647000000004</v>
      </c>
      <c r="N11" s="19">
        <f t="shared" si="2"/>
        <v>64230.462</v>
      </c>
      <c r="O11" s="19">
        <f t="shared" ref="O11:P13" si="3">D11</f>
        <v>5.6620000000000008</v>
      </c>
      <c r="P11" s="19">
        <f t="shared" si="3"/>
        <v>441.73399999999998</v>
      </c>
      <c r="Q11" s="16">
        <f>M11+N11</f>
        <v>101831.109</v>
      </c>
    </row>
    <row r="12" spans="1:17" ht="48.75" customHeight="1" x14ac:dyDescent="0.3">
      <c r="A12" s="128" t="s">
        <v>158</v>
      </c>
      <c r="B12" s="15">
        <f>'Приложение 1 стр.2'!C37+'Приложение 1 стр.2'!C38+'Приложение 1 стр.2'!C63+'Приложение 1 стр.2'!C71+'Приложение 1 стр.2'!C97+'Приложение 1 стр.2'!C108+'Приложение 1 стр.2'!C109</f>
        <v>2001.009</v>
      </c>
      <c r="C12" s="15">
        <f>'Приложение 1 стр.2'!D37+'Приложение 1 стр.2'!D38+'Приложение 1 стр.2'!D63+'Приложение 1 стр.2'!D97+'Приложение 1 стр.2'!D71+'Приложение 1 стр.2'!D108+'Приложение 1 стр.2'!D109</f>
        <v>15251.447</v>
      </c>
      <c r="D12" s="15">
        <f>'Приложение 1 стр.2'!E108+'Приложение 1 стр.2'!E109</f>
        <v>4.26</v>
      </c>
      <c r="E12" s="15">
        <f>'Приложение 1 стр.2'!F108+'Приложение 1 стр.2'!F109</f>
        <v>276.89999999999998</v>
      </c>
      <c r="F12" s="15">
        <f>B12+C12+D12+E12</f>
        <v>17533.615999999998</v>
      </c>
      <c r="G12" s="15">
        <f>'Приложение 1 стр.2'!H39+'Приложение 1 стр.2'!H40+'Приложение 1 стр.2'!H63+'Приложение 1 стр.2'!H71+'Приложение 1 стр.2'!H78+'Приложение 1 стр.2'!H92+'Приложение 1 стр.2'!H97</f>
        <v>4618.9555000000009</v>
      </c>
      <c r="H12" s="15">
        <f>'Приложение 1 стр.2'!I39+'Приложение 1 стр.2'!I40+'Приложение 1 стр.2'!I63+'Приложение 1 стр.2'!I71+'Приложение 1 стр.2'!I78+'Приложение 1 стр.2'!I92+'Приложение 1 стр.2'!I97</f>
        <v>27989.166499999999</v>
      </c>
      <c r="I12" s="15">
        <f>G12+H12</f>
        <v>32608.121999999999</v>
      </c>
      <c r="J12" s="15">
        <f>'Приложение 1 стр.2'!K55+'Приложение 1 стр.2'!K56+'Приложение 1 стр.2'!K57+'Приложение 1 стр.2'!K58+'Приложение 1 стр.2'!K63+'Приложение 1 стр.2'!K78+'Приложение 1 стр.2'!K92+'Приложение 1 стр.2'!K97</f>
        <v>2027.2850000000001</v>
      </c>
      <c r="K12" s="15">
        <f>'Приложение 1 стр.2'!L55+'Приложение 1 стр.2'!L56+'Приложение 1 стр.2'!L57+'Приложение 1 стр.2'!L58+'Приложение 1 стр.2'!L63+'Приложение 1 стр.2'!L78+'Приложение 1 стр.2'!L92+'Приложение 1 стр.2'!L97</f>
        <v>11281.795</v>
      </c>
      <c r="L12" s="15">
        <f>J12+K12</f>
        <v>13309.08</v>
      </c>
      <c r="M12" s="19">
        <f t="shared" si="2"/>
        <v>8647.2495000000017</v>
      </c>
      <c r="N12" s="19">
        <f t="shared" si="2"/>
        <v>54522.408499999998</v>
      </c>
      <c r="O12" s="19">
        <f t="shared" si="3"/>
        <v>4.26</v>
      </c>
      <c r="P12" s="19">
        <f t="shared" si="3"/>
        <v>276.89999999999998</v>
      </c>
      <c r="Q12" s="16">
        <f>M12+N12</f>
        <v>63169.657999999996</v>
      </c>
    </row>
    <row r="13" spans="1:17" ht="48.75" customHeight="1" thickBot="1" x14ac:dyDescent="0.35">
      <c r="A13" s="129" t="s">
        <v>159</v>
      </c>
      <c r="B13" s="17">
        <f>'Приложение 1 стр.2'!C117+'Приложение 1 стр.2'!C85+'Приложение 1 стр.2'!C81</f>
        <v>1183.6290000000001</v>
      </c>
      <c r="C13" s="17">
        <f>'Приложение 1 стр.2'!D117+'Приложение 1 стр.2'!D81+'Приложение 1 стр.2'!D84</f>
        <v>8668.732</v>
      </c>
      <c r="D13" s="17">
        <v>0</v>
      </c>
      <c r="E13" s="17">
        <v>0</v>
      </c>
      <c r="F13" s="17">
        <f>B13+C13</f>
        <v>9852.3610000000008</v>
      </c>
      <c r="G13" s="17">
        <f>'Приложение 1 стр.2'!H72+'Приложение 1 стр.2'!H81</f>
        <v>893.82</v>
      </c>
      <c r="H13" s="17">
        <f>'Приложение 1 стр.2'!I72+'Приложение 1 стр.2'!I81</f>
        <v>8044.42</v>
      </c>
      <c r="I13" s="17">
        <f>G13+H13</f>
        <v>8938.24</v>
      </c>
      <c r="J13" s="17"/>
      <c r="K13" s="17"/>
      <c r="L13" s="17">
        <f>J13+K13</f>
        <v>0</v>
      </c>
      <c r="M13" s="20">
        <f t="shared" si="2"/>
        <v>2077.4490000000001</v>
      </c>
      <c r="N13" s="20">
        <f t="shared" si="2"/>
        <v>16713.152000000002</v>
      </c>
      <c r="O13" s="20">
        <f t="shared" si="3"/>
        <v>0</v>
      </c>
      <c r="P13" s="20">
        <f t="shared" si="3"/>
        <v>0</v>
      </c>
      <c r="Q13" s="18">
        <f>M13+N13</f>
        <v>18790.601000000002</v>
      </c>
    </row>
    <row r="14" spans="1:17" ht="30.75" customHeight="1" x14ac:dyDescent="0.3"/>
    <row r="15" spans="1:17" ht="30.75" customHeight="1" x14ac:dyDescent="0.3"/>
    <row r="16" spans="1:17" s="5" customFormat="1" ht="18.75" customHeigh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.75" customHeight="1" x14ac:dyDescent="0.3"/>
    <row r="86" ht="15.75" customHeight="1" x14ac:dyDescent="0.3"/>
    <row r="98" ht="17.25" customHeight="1" x14ac:dyDescent="0.3"/>
  </sheetData>
  <mergeCells count="8">
    <mergeCell ref="A2:Q2"/>
    <mergeCell ref="A4:Q4"/>
    <mergeCell ref="A5:A6"/>
    <mergeCell ref="B5:F5"/>
    <mergeCell ref="G5:I5"/>
    <mergeCell ref="J5:L5"/>
    <mergeCell ref="A3:Q3"/>
    <mergeCell ref="M5:Q5"/>
  </mergeCells>
  <phoneticPr fontId="25" type="noConversion"/>
  <pageMargins left="0.51181102362204722" right="0.31496062992125984" top="0.35433070866141736" bottom="0.35433070866141736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tabSelected="1" view="pageBreakPreview" topLeftCell="A124" zoomScale="70" zoomScaleNormal="75" zoomScaleSheetLayoutView="70" workbookViewId="0">
      <selection activeCell="F60" sqref="F60"/>
    </sheetView>
  </sheetViews>
  <sheetFormatPr defaultColWidth="9.109375" defaultRowHeight="13.8" x14ac:dyDescent="0.25"/>
  <cols>
    <col min="1" max="1" width="34.5546875" style="30" customWidth="1"/>
    <col min="2" max="2" width="34" style="30" customWidth="1"/>
    <col min="3" max="3" width="14" style="30" customWidth="1"/>
    <col min="4" max="4" width="14.88671875" style="30" customWidth="1"/>
    <col min="5" max="5" width="11" style="30" customWidth="1"/>
    <col min="6" max="6" width="11.109375" style="30" customWidth="1"/>
    <col min="7" max="7" width="14.77734375" style="59" customWidth="1"/>
    <col min="8" max="8" width="14.44140625" style="30" customWidth="1"/>
    <col min="9" max="9" width="14.88671875" style="30" customWidth="1"/>
    <col min="10" max="10" width="14.88671875" style="59" customWidth="1"/>
    <col min="11" max="11" width="14.109375" style="209" customWidth="1"/>
    <col min="12" max="12" width="14.33203125" style="209" customWidth="1"/>
    <col min="13" max="13" width="14.21875" style="59" customWidth="1"/>
    <col min="14" max="16" width="15.33203125" style="30" customWidth="1"/>
    <col min="17" max="17" width="15.6640625" style="30" bestFit="1" customWidth="1"/>
    <col min="18" max="16384" width="9.109375" style="30"/>
  </cols>
  <sheetData>
    <row r="1" spans="1:17" ht="27.6" x14ac:dyDescent="0.25">
      <c r="A1" s="111"/>
      <c r="B1" s="112"/>
      <c r="C1" s="113"/>
      <c r="D1" s="112"/>
      <c r="E1" s="112"/>
      <c r="F1" s="112"/>
      <c r="G1" s="149"/>
      <c r="H1" s="112"/>
      <c r="I1" s="112"/>
      <c r="J1" s="149"/>
      <c r="K1" s="187"/>
      <c r="L1" s="187"/>
      <c r="M1" s="149"/>
      <c r="N1" s="112"/>
      <c r="O1" s="112"/>
      <c r="P1" s="114" t="s">
        <v>37</v>
      </c>
    </row>
    <row r="2" spans="1:17" ht="20.399999999999999" x14ac:dyDescent="0.35">
      <c r="A2" s="263" t="s">
        <v>47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5"/>
    </row>
    <row r="3" spans="1:17" ht="15.6" x14ac:dyDescent="0.3">
      <c r="A3" s="266" t="s">
        <v>26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8"/>
    </row>
    <row r="4" spans="1:17" ht="15" customHeight="1" thickBot="1" x14ac:dyDescent="0.3">
      <c r="A4" s="260" t="s">
        <v>14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2"/>
    </row>
    <row r="5" spans="1:17" s="31" customFormat="1" ht="15.75" customHeight="1" x14ac:dyDescent="0.25">
      <c r="A5" s="275" t="s">
        <v>39</v>
      </c>
      <c r="B5" s="284" t="s">
        <v>41</v>
      </c>
      <c r="C5" s="277" t="s">
        <v>28</v>
      </c>
      <c r="D5" s="277"/>
      <c r="E5" s="277"/>
      <c r="F5" s="277"/>
      <c r="G5" s="277"/>
      <c r="H5" s="277" t="s">
        <v>29</v>
      </c>
      <c r="I5" s="277"/>
      <c r="J5" s="277"/>
      <c r="K5" s="277" t="s">
        <v>30</v>
      </c>
      <c r="L5" s="277"/>
      <c r="M5" s="277"/>
      <c r="N5" s="277" t="s">
        <v>33</v>
      </c>
      <c r="O5" s="277"/>
      <c r="P5" s="278"/>
    </row>
    <row r="6" spans="1:17" ht="60" customHeight="1" x14ac:dyDescent="0.25">
      <c r="A6" s="276"/>
      <c r="B6" s="285"/>
      <c r="C6" s="100" t="s">
        <v>31</v>
      </c>
      <c r="D6" s="100" t="s">
        <v>32</v>
      </c>
      <c r="E6" s="132" t="s">
        <v>155</v>
      </c>
      <c r="F6" s="133" t="s">
        <v>156</v>
      </c>
      <c r="G6" s="150" t="s">
        <v>15</v>
      </c>
      <c r="H6" s="100" t="s">
        <v>31</v>
      </c>
      <c r="I6" s="100" t="s">
        <v>32</v>
      </c>
      <c r="J6" s="150" t="s">
        <v>15</v>
      </c>
      <c r="K6" s="188" t="s">
        <v>31</v>
      </c>
      <c r="L6" s="188" t="s">
        <v>32</v>
      </c>
      <c r="M6" s="150" t="s">
        <v>15</v>
      </c>
      <c r="N6" s="100" t="s">
        <v>31</v>
      </c>
      <c r="O6" s="100" t="s">
        <v>32</v>
      </c>
      <c r="P6" s="23" t="s">
        <v>15</v>
      </c>
    </row>
    <row r="7" spans="1:17" ht="30.75" customHeight="1" x14ac:dyDescent="0.25">
      <c r="A7" s="279" t="s">
        <v>38</v>
      </c>
      <c r="B7" s="280"/>
      <c r="C7" s="32"/>
      <c r="D7" s="32"/>
      <c r="E7" s="32"/>
      <c r="F7" s="32"/>
      <c r="G7" s="151"/>
      <c r="H7" s="32"/>
      <c r="I7" s="32"/>
      <c r="J7" s="151"/>
      <c r="K7" s="223"/>
      <c r="L7" s="223"/>
      <c r="M7" s="151"/>
      <c r="N7" s="32"/>
      <c r="O7" s="32"/>
      <c r="P7" s="33"/>
    </row>
    <row r="8" spans="1:17" ht="17.25" customHeight="1" thickBot="1" x14ac:dyDescent="0.3">
      <c r="A8" s="281" t="s">
        <v>23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3"/>
    </row>
    <row r="9" spans="1:17" s="86" customFormat="1" ht="30" customHeight="1" x14ac:dyDescent="0.3">
      <c r="A9" s="314" t="s">
        <v>25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6"/>
    </row>
    <row r="10" spans="1:17" s="89" customFormat="1" ht="29.4" customHeight="1" thickBot="1" x14ac:dyDescent="0.3">
      <c r="A10" s="317" t="s">
        <v>40</v>
      </c>
      <c r="B10" s="318"/>
      <c r="C10" s="87">
        <f t="shared" ref="C10:L10" si="0">C15+C21</f>
        <v>15289.6</v>
      </c>
      <c r="D10" s="87">
        <f t="shared" si="0"/>
        <v>15289.6</v>
      </c>
      <c r="E10" s="87"/>
      <c r="F10" s="87"/>
      <c r="G10" s="79">
        <f t="shared" si="0"/>
        <v>30579.200000000001</v>
      </c>
      <c r="H10" s="87">
        <f t="shared" si="0"/>
        <v>15289.6</v>
      </c>
      <c r="I10" s="87">
        <f t="shared" si="0"/>
        <v>15289.6</v>
      </c>
      <c r="J10" s="79">
        <f t="shared" si="0"/>
        <v>30579.200000000001</v>
      </c>
      <c r="K10" s="219">
        <f t="shared" si="0"/>
        <v>15289.599999999999</v>
      </c>
      <c r="L10" s="219">
        <f t="shared" si="0"/>
        <v>15289.599999999999</v>
      </c>
      <c r="M10" s="79">
        <f>M16+M21</f>
        <v>30579.199999999997</v>
      </c>
      <c r="N10" s="87">
        <f>C10+H10+K10</f>
        <v>45868.800000000003</v>
      </c>
      <c r="O10" s="88">
        <f>D10+I10+L10</f>
        <v>45868.800000000003</v>
      </c>
      <c r="P10" s="78">
        <f>N10+O10</f>
        <v>91737.600000000006</v>
      </c>
    </row>
    <row r="11" spans="1:17" s="104" customFormat="1" ht="151.19999999999999" customHeight="1" x14ac:dyDescent="0.25">
      <c r="A11" s="271" t="s">
        <v>167</v>
      </c>
      <c r="B11" s="272"/>
      <c r="C11" s="24"/>
      <c r="D11" s="24"/>
      <c r="E11" s="24"/>
      <c r="F11" s="24"/>
      <c r="G11" s="61"/>
      <c r="H11" s="24"/>
      <c r="I11" s="24"/>
      <c r="J11" s="61"/>
      <c r="K11" s="190"/>
      <c r="L11" s="190"/>
      <c r="M11" s="61"/>
      <c r="N11" s="24"/>
      <c r="O11" s="105"/>
      <c r="P11" s="106"/>
    </row>
    <row r="12" spans="1:17" s="104" customFormat="1" ht="30.75" customHeight="1" x14ac:dyDescent="0.25">
      <c r="A12" s="101" t="s">
        <v>48</v>
      </c>
      <c r="B12" s="58" t="s">
        <v>136</v>
      </c>
      <c r="C12" s="9">
        <v>7965.18</v>
      </c>
      <c r="D12" s="9">
        <v>7965.18</v>
      </c>
      <c r="E12" s="9"/>
      <c r="F12" s="9"/>
      <c r="G12" s="65">
        <f>C12+D12</f>
        <v>15930.36</v>
      </c>
      <c r="H12" s="9">
        <v>0</v>
      </c>
      <c r="I12" s="9">
        <v>0</v>
      </c>
      <c r="J12" s="65">
        <f>H12+I12</f>
        <v>0</v>
      </c>
      <c r="K12" s="191">
        <v>0</v>
      </c>
      <c r="L12" s="191">
        <v>0</v>
      </c>
      <c r="M12" s="65">
        <f>K12+L12</f>
        <v>0</v>
      </c>
      <c r="N12" s="9">
        <f t="shared" ref="N12:O14" si="1">C12+H12+K12</f>
        <v>7965.18</v>
      </c>
      <c r="O12" s="102">
        <f t="shared" si="1"/>
        <v>7965.18</v>
      </c>
      <c r="P12" s="103">
        <f>N12+O12</f>
        <v>15930.36</v>
      </c>
    </row>
    <row r="13" spans="1:17" s="104" customFormat="1" ht="27" customHeight="1" x14ac:dyDescent="0.25">
      <c r="A13" s="115" t="s">
        <v>49</v>
      </c>
      <c r="B13" s="58" t="s">
        <v>137</v>
      </c>
      <c r="C13" s="9">
        <v>0</v>
      </c>
      <c r="D13" s="9">
        <v>0</v>
      </c>
      <c r="E13" s="9"/>
      <c r="F13" s="9"/>
      <c r="G13" s="65">
        <f>C13+D13</f>
        <v>0</v>
      </c>
      <c r="H13" s="9">
        <v>7789.6</v>
      </c>
      <c r="I13" s="9">
        <v>7789.6</v>
      </c>
      <c r="J13" s="65">
        <f>H13+I13</f>
        <v>15579.2</v>
      </c>
      <c r="K13" s="191">
        <v>0</v>
      </c>
      <c r="L13" s="191">
        <v>0</v>
      </c>
      <c r="M13" s="65">
        <f>K13+L13</f>
        <v>0</v>
      </c>
      <c r="N13" s="9">
        <f t="shared" si="1"/>
        <v>7789.6</v>
      </c>
      <c r="O13" s="102">
        <f t="shared" si="1"/>
        <v>7789.6</v>
      </c>
      <c r="P13" s="103">
        <f>N13+O13</f>
        <v>15579.2</v>
      </c>
      <c r="Q13" s="213"/>
    </row>
    <row r="14" spans="1:17" s="104" customFormat="1" ht="28.2" customHeight="1" x14ac:dyDescent="0.25">
      <c r="A14" s="110" t="s">
        <v>50</v>
      </c>
      <c r="B14" s="58" t="s">
        <v>137</v>
      </c>
      <c r="C14" s="9">
        <v>0</v>
      </c>
      <c r="D14" s="9">
        <v>0</v>
      </c>
      <c r="E14" s="9"/>
      <c r="F14" s="9"/>
      <c r="G14" s="65">
        <f>C14+D14</f>
        <v>0</v>
      </c>
      <c r="H14" s="9">
        <v>7500</v>
      </c>
      <c r="I14" s="9">
        <v>7500</v>
      </c>
      <c r="J14" s="65">
        <f>H14+I14</f>
        <v>15000</v>
      </c>
      <c r="K14" s="191">
        <v>0</v>
      </c>
      <c r="L14" s="191">
        <v>0</v>
      </c>
      <c r="M14" s="65">
        <f>K14+L14</f>
        <v>0</v>
      </c>
      <c r="N14" s="9">
        <f t="shared" si="1"/>
        <v>7500</v>
      </c>
      <c r="O14" s="102">
        <f t="shared" si="1"/>
        <v>7500</v>
      </c>
      <c r="P14" s="103">
        <f>N14+O14</f>
        <v>15000</v>
      </c>
    </row>
    <row r="15" spans="1:17" s="109" customFormat="1" ht="20.100000000000001" customHeight="1" thickBot="1" x14ac:dyDescent="0.3">
      <c r="A15" s="269" t="s">
        <v>22</v>
      </c>
      <c r="B15" s="270"/>
      <c r="C15" s="81">
        <f t="shared" ref="C15:P15" si="2">SUM(C12:C14)</f>
        <v>7965.18</v>
      </c>
      <c r="D15" s="81">
        <f t="shared" si="2"/>
        <v>7965.18</v>
      </c>
      <c r="E15" s="81"/>
      <c r="F15" s="81"/>
      <c r="G15" s="69">
        <f t="shared" si="2"/>
        <v>15930.36</v>
      </c>
      <c r="H15" s="81">
        <f t="shared" si="2"/>
        <v>15289.6</v>
      </c>
      <c r="I15" s="81">
        <f t="shared" si="2"/>
        <v>15289.6</v>
      </c>
      <c r="J15" s="69">
        <f t="shared" si="2"/>
        <v>30579.200000000001</v>
      </c>
      <c r="K15" s="189">
        <f t="shared" si="2"/>
        <v>0</v>
      </c>
      <c r="L15" s="189">
        <f t="shared" si="2"/>
        <v>0</v>
      </c>
      <c r="M15" s="69">
        <f t="shared" si="2"/>
        <v>0</v>
      </c>
      <c r="N15" s="81">
        <f t="shared" si="2"/>
        <v>23254.78</v>
      </c>
      <c r="O15" s="107">
        <f t="shared" si="2"/>
        <v>23254.78</v>
      </c>
      <c r="P15" s="108">
        <f t="shared" si="2"/>
        <v>46509.56</v>
      </c>
    </row>
    <row r="16" spans="1:17" s="121" customFormat="1" ht="121.5" customHeight="1" x14ac:dyDescent="0.25">
      <c r="A16" s="286" t="s">
        <v>168</v>
      </c>
      <c r="B16" s="287"/>
      <c r="C16" s="118"/>
      <c r="D16" s="118"/>
      <c r="E16" s="118"/>
      <c r="F16" s="118"/>
      <c r="G16" s="118"/>
      <c r="H16" s="118"/>
      <c r="I16" s="118"/>
      <c r="J16" s="118"/>
      <c r="K16" s="192"/>
      <c r="L16" s="192"/>
      <c r="M16" s="118"/>
      <c r="N16" s="118"/>
      <c r="O16" s="119"/>
      <c r="P16" s="120"/>
    </row>
    <row r="17" spans="1:17" s="121" customFormat="1" ht="30" customHeight="1" x14ac:dyDescent="0.25">
      <c r="A17" s="122" t="s">
        <v>48</v>
      </c>
      <c r="B17" s="58" t="s">
        <v>138</v>
      </c>
      <c r="C17" s="65">
        <v>4000</v>
      </c>
      <c r="D17" s="65">
        <v>4000</v>
      </c>
      <c r="E17" s="65"/>
      <c r="F17" s="65"/>
      <c r="G17" s="65">
        <f>C17+D17</f>
        <v>8000</v>
      </c>
      <c r="H17" s="65">
        <v>0</v>
      </c>
      <c r="I17" s="65">
        <v>0</v>
      </c>
      <c r="J17" s="65">
        <f>H17+I17</f>
        <v>0</v>
      </c>
      <c r="K17" s="193">
        <v>0</v>
      </c>
      <c r="L17" s="193">
        <v>0</v>
      </c>
      <c r="M17" s="65">
        <f>K17+L17</f>
        <v>0</v>
      </c>
      <c r="N17" s="65">
        <f t="shared" ref="N17:O20" si="3">C17+H17+K17</f>
        <v>4000</v>
      </c>
      <c r="O17" s="123">
        <f t="shared" si="3"/>
        <v>4000</v>
      </c>
      <c r="P17" s="124">
        <f>N17+O17</f>
        <v>8000</v>
      </c>
    </row>
    <row r="18" spans="1:17" s="121" customFormat="1" ht="30" customHeight="1" x14ac:dyDescent="0.25">
      <c r="A18" s="122"/>
      <c r="B18" s="58" t="s">
        <v>129</v>
      </c>
      <c r="C18" s="65"/>
      <c r="D18" s="65"/>
      <c r="E18" s="65"/>
      <c r="F18" s="65"/>
      <c r="G18" s="65">
        <f>C18+D18</f>
        <v>0</v>
      </c>
      <c r="H18" s="65"/>
      <c r="I18" s="65"/>
      <c r="J18" s="65">
        <f>H18+I18</f>
        <v>0</v>
      </c>
      <c r="K18" s="193">
        <v>1769.7460000000001</v>
      </c>
      <c r="L18" s="193">
        <v>1769.7460000000001</v>
      </c>
      <c r="M18" s="65">
        <f>K18+L18</f>
        <v>3539.4920000000002</v>
      </c>
      <c r="N18" s="65">
        <f t="shared" si="3"/>
        <v>1769.7460000000001</v>
      </c>
      <c r="O18" s="123">
        <f t="shared" si="3"/>
        <v>1769.7460000000001</v>
      </c>
      <c r="P18" s="124">
        <f>N18+O18</f>
        <v>3539.4920000000002</v>
      </c>
    </row>
    <row r="19" spans="1:17" s="121" customFormat="1" ht="81.599999999999994" customHeight="1" x14ac:dyDescent="0.25">
      <c r="A19" s="122" t="s">
        <v>49</v>
      </c>
      <c r="B19" s="58" t="s">
        <v>139</v>
      </c>
      <c r="C19" s="65">
        <v>3324.42</v>
      </c>
      <c r="D19" s="65">
        <v>3324.42</v>
      </c>
      <c r="E19" s="65"/>
      <c r="F19" s="65"/>
      <c r="G19" s="65">
        <f>C19+D19</f>
        <v>6648.84</v>
      </c>
      <c r="H19" s="65"/>
      <c r="I19" s="65"/>
      <c r="J19" s="65">
        <f>H19+I19</f>
        <v>0</v>
      </c>
      <c r="K19" s="193"/>
      <c r="L19" s="193"/>
      <c r="M19" s="65">
        <f>K19+L19</f>
        <v>0</v>
      </c>
      <c r="N19" s="65">
        <f t="shared" si="3"/>
        <v>3324.42</v>
      </c>
      <c r="O19" s="123">
        <f t="shared" si="3"/>
        <v>3324.42</v>
      </c>
      <c r="P19" s="124">
        <f>N19+O19</f>
        <v>6648.84</v>
      </c>
    </row>
    <row r="20" spans="1:17" s="121" customFormat="1" ht="75" customHeight="1" x14ac:dyDescent="0.25">
      <c r="A20" s="122" t="s">
        <v>50</v>
      </c>
      <c r="B20" s="58" t="s">
        <v>140</v>
      </c>
      <c r="C20" s="65"/>
      <c r="D20" s="65"/>
      <c r="E20" s="65"/>
      <c r="F20" s="65"/>
      <c r="G20" s="65">
        <f>C20+D20</f>
        <v>0</v>
      </c>
      <c r="H20" s="65">
        <v>0</v>
      </c>
      <c r="I20" s="65">
        <v>0</v>
      </c>
      <c r="J20" s="65">
        <f>H20+I20</f>
        <v>0</v>
      </c>
      <c r="K20" s="193">
        <v>13519.853999999999</v>
      </c>
      <c r="L20" s="193">
        <v>13519.853999999999</v>
      </c>
      <c r="M20" s="65">
        <f>K20+L20</f>
        <v>27039.707999999999</v>
      </c>
      <c r="N20" s="65">
        <f t="shared" si="3"/>
        <v>13519.853999999999</v>
      </c>
      <c r="O20" s="123">
        <f t="shared" si="3"/>
        <v>13519.853999999999</v>
      </c>
      <c r="P20" s="124">
        <f>N20+O20</f>
        <v>27039.707999999999</v>
      </c>
    </row>
    <row r="21" spans="1:17" s="72" customFormat="1" ht="20.100000000000001" customHeight="1" thickBot="1" x14ac:dyDescent="0.3">
      <c r="A21" s="307" t="s">
        <v>22</v>
      </c>
      <c r="B21" s="308"/>
      <c r="C21" s="69">
        <f t="shared" ref="C21:M21" si="4">SUM(C17:C20)</f>
        <v>7324.42</v>
      </c>
      <c r="D21" s="69">
        <f t="shared" si="4"/>
        <v>7324.42</v>
      </c>
      <c r="E21" s="69"/>
      <c r="F21" s="69"/>
      <c r="G21" s="69">
        <f t="shared" si="4"/>
        <v>14648.84</v>
      </c>
      <c r="H21" s="69">
        <f t="shared" si="4"/>
        <v>0</v>
      </c>
      <c r="I21" s="69">
        <f t="shared" si="4"/>
        <v>0</v>
      </c>
      <c r="J21" s="125">
        <f t="shared" si="4"/>
        <v>0</v>
      </c>
      <c r="K21" s="194">
        <f>SUM(K17:K20)</f>
        <v>15289.599999999999</v>
      </c>
      <c r="L21" s="194">
        <f t="shared" si="4"/>
        <v>15289.599999999999</v>
      </c>
      <c r="M21" s="69">
        <f t="shared" si="4"/>
        <v>30579.199999999997</v>
      </c>
      <c r="N21" s="69">
        <f>C21+K21</f>
        <v>22614.019999999997</v>
      </c>
      <c r="O21" s="70">
        <f>D21+L21</f>
        <v>22614.019999999997</v>
      </c>
      <c r="P21" s="216">
        <f>N21+O21</f>
        <v>45228.039999999994</v>
      </c>
      <c r="Q21" s="126"/>
    </row>
    <row r="22" spans="1:17" s="82" customFormat="1" ht="30" customHeight="1" x14ac:dyDescent="0.25">
      <c r="A22" s="290" t="s">
        <v>16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2"/>
    </row>
    <row r="23" spans="1:17" s="82" customFormat="1" ht="30" customHeight="1" thickBot="1" x14ac:dyDescent="0.3">
      <c r="A23" s="317" t="s">
        <v>40</v>
      </c>
      <c r="B23" s="318"/>
      <c r="C23" s="77">
        <f t="shared" ref="C23:P23" si="5">C41+C59+C64</f>
        <v>9082.1640000000007</v>
      </c>
      <c r="D23" s="77">
        <f t="shared" si="5"/>
        <v>27246.5</v>
      </c>
      <c r="E23" s="77"/>
      <c r="F23" s="77"/>
      <c r="G23" s="152">
        <f t="shared" si="5"/>
        <v>36328.663999999997</v>
      </c>
      <c r="H23" s="77">
        <f t="shared" si="5"/>
        <v>6667.7204999999994</v>
      </c>
      <c r="I23" s="77">
        <f t="shared" si="5"/>
        <v>20003.179499999998</v>
      </c>
      <c r="J23" s="152">
        <f t="shared" si="5"/>
        <v>26670.9</v>
      </c>
      <c r="K23" s="211">
        <f t="shared" si="5"/>
        <v>6235.3950000000004</v>
      </c>
      <c r="L23" s="211">
        <f t="shared" si="5"/>
        <v>18706.099999999999</v>
      </c>
      <c r="M23" s="152">
        <f t="shared" si="5"/>
        <v>24941.494999999999</v>
      </c>
      <c r="N23" s="77">
        <f t="shared" si="5"/>
        <v>21985.279500000001</v>
      </c>
      <c r="O23" s="77">
        <f t="shared" si="5"/>
        <v>65955.779500000004</v>
      </c>
      <c r="P23" s="217">
        <f t="shared" si="5"/>
        <v>87941.058999999994</v>
      </c>
    </row>
    <row r="24" spans="1:17" ht="77.400000000000006" customHeight="1" x14ac:dyDescent="0.25">
      <c r="A24" s="271" t="s">
        <v>170</v>
      </c>
      <c r="B24" s="272"/>
      <c r="C24" s="49"/>
      <c r="D24" s="49"/>
      <c r="E24" s="49"/>
      <c r="F24" s="49"/>
      <c r="G24" s="153"/>
      <c r="H24" s="49"/>
      <c r="I24" s="49"/>
      <c r="J24" s="153"/>
      <c r="K24" s="196"/>
      <c r="L24" s="196"/>
      <c r="M24" s="153"/>
      <c r="N24" s="49"/>
      <c r="O24" s="50"/>
      <c r="P24" s="51"/>
    </row>
    <row r="25" spans="1:17" ht="30" customHeight="1" x14ac:dyDescent="0.25">
      <c r="A25" s="29" t="s">
        <v>48</v>
      </c>
      <c r="B25" s="22" t="s">
        <v>58</v>
      </c>
      <c r="C25" s="52">
        <v>967.89400000000001</v>
      </c>
      <c r="D25" s="52">
        <v>2903.6840000000002</v>
      </c>
      <c r="E25" s="52"/>
      <c r="F25" s="52"/>
      <c r="G25" s="130">
        <f>C25+D25</f>
        <v>3871.5780000000004</v>
      </c>
      <c r="H25" s="52"/>
      <c r="I25" s="52"/>
      <c r="J25" s="130">
        <f>H25+I25</f>
        <v>0</v>
      </c>
      <c r="K25" s="197"/>
      <c r="L25" s="197"/>
      <c r="M25" s="130">
        <f>K25+L25</f>
        <v>0</v>
      </c>
      <c r="N25" s="52">
        <f t="shared" ref="N25:N40" si="6">C25+H25+K25</f>
        <v>967.89400000000001</v>
      </c>
      <c r="O25" s="47">
        <f t="shared" ref="O25:O40" si="7">D25+I25+L25</f>
        <v>2903.6840000000002</v>
      </c>
      <c r="P25" s="48">
        <f>N25+O25</f>
        <v>3871.5780000000004</v>
      </c>
    </row>
    <row r="26" spans="1:17" ht="30" customHeight="1" x14ac:dyDescent="0.25">
      <c r="A26" s="29"/>
      <c r="B26" s="22" t="s">
        <v>59</v>
      </c>
      <c r="C26" s="52"/>
      <c r="D26" s="52"/>
      <c r="E26" s="52"/>
      <c r="F26" s="52"/>
      <c r="G26" s="130">
        <f>C26+D26</f>
        <v>0</v>
      </c>
      <c r="H26" s="52"/>
      <c r="I26" s="52"/>
      <c r="J26" s="130">
        <f>H26+I26</f>
        <v>0</v>
      </c>
      <c r="K26" s="197">
        <v>787.5</v>
      </c>
      <c r="L26" s="197">
        <v>2362.5</v>
      </c>
      <c r="M26" s="130">
        <f>K26+L26</f>
        <v>3150</v>
      </c>
      <c r="N26" s="52">
        <f t="shared" si="6"/>
        <v>787.5</v>
      </c>
      <c r="O26" s="47">
        <f t="shared" si="7"/>
        <v>2362.5</v>
      </c>
      <c r="P26" s="48">
        <f>N26+O26</f>
        <v>3150</v>
      </c>
    </row>
    <row r="27" spans="1:17" ht="39" customHeight="1" x14ac:dyDescent="0.25">
      <c r="A27" s="29"/>
      <c r="B27" s="22" t="s">
        <v>60</v>
      </c>
      <c r="C27" s="52"/>
      <c r="D27" s="52"/>
      <c r="E27" s="52"/>
      <c r="F27" s="52"/>
      <c r="G27" s="130">
        <f t="shared" ref="G27:G40" si="8">C27+D27</f>
        <v>0</v>
      </c>
      <c r="H27" s="52"/>
      <c r="I27" s="52"/>
      <c r="J27" s="130">
        <f t="shared" ref="J27:J40" si="9">H27+I27</f>
        <v>0</v>
      </c>
      <c r="K27" s="197">
        <v>1695.45</v>
      </c>
      <c r="L27" s="197">
        <v>5086.3500000000004</v>
      </c>
      <c r="M27" s="130">
        <f t="shared" ref="M27:M40" si="10">K27+L27</f>
        <v>6781.8</v>
      </c>
      <c r="N27" s="52">
        <f t="shared" si="6"/>
        <v>1695.45</v>
      </c>
      <c r="O27" s="47">
        <f t="shared" si="7"/>
        <v>5086.3500000000004</v>
      </c>
      <c r="P27" s="48">
        <f>N27+O27</f>
        <v>6781.8</v>
      </c>
    </row>
    <row r="28" spans="1:17" ht="41.4" x14ac:dyDescent="0.25">
      <c r="A28" s="29"/>
      <c r="B28" s="22" t="s">
        <v>61</v>
      </c>
      <c r="C28" s="52">
        <v>552.31600000000003</v>
      </c>
      <c r="D28" s="52">
        <v>1656.9490000000001</v>
      </c>
      <c r="E28" s="52"/>
      <c r="F28" s="52"/>
      <c r="G28" s="130">
        <f t="shared" si="8"/>
        <v>2209.2650000000003</v>
      </c>
      <c r="H28" s="52"/>
      <c r="I28" s="52"/>
      <c r="J28" s="130">
        <f t="shared" si="9"/>
        <v>0</v>
      </c>
      <c r="K28" s="197"/>
      <c r="L28" s="197"/>
      <c r="M28" s="130">
        <f t="shared" si="10"/>
        <v>0</v>
      </c>
      <c r="N28" s="52">
        <f t="shared" si="6"/>
        <v>552.31600000000003</v>
      </c>
      <c r="O28" s="47">
        <f t="shared" si="7"/>
        <v>1656.9490000000001</v>
      </c>
      <c r="P28" s="48">
        <f t="shared" ref="P28:P41" si="11">N28+O28</f>
        <v>2209.2650000000003</v>
      </c>
    </row>
    <row r="29" spans="1:17" ht="41.4" x14ac:dyDescent="0.25">
      <c r="A29" s="29"/>
      <c r="B29" s="22" t="s">
        <v>62</v>
      </c>
      <c r="C29" s="52">
        <v>230.887</v>
      </c>
      <c r="D29" s="52">
        <v>692.65899999999999</v>
      </c>
      <c r="E29" s="52"/>
      <c r="F29" s="52"/>
      <c r="G29" s="130">
        <f t="shared" si="8"/>
        <v>923.54600000000005</v>
      </c>
      <c r="H29" s="52"/>
      <c r="I29" s="52"/>
      <c r="J29" s="130">
        <f t="shared" si="9"/>
        <v>0</v>
      </c>
      <c r="K29" s="197">
        <v>750</v>
      </c>
      <c r="L29" s="197">
        <v>2250</v>
      </c>
      <c r="M29" s="130">
        <f t="shared" si="10"/>
        <v>3000</v>
      </c>
      <c r="N29" s="52">
        <f t="shared" si="6"/>
        <v>980.88699999999994</v>
      </c>
      <c r="O29" s="47">
        <f t="shared" si="7"/>
        <v>2942.6590000000001</v>
      </c>
      <c r="P29" s="48">
        <f t="shared" si="11"/>
        <v>3923.5460000000003</v>
      </c>
    </row>
    <row r="30" spans="1:17" ht="41.4" x14ac:dyDescent="0.25">
      <c r="A30" s="29"/>
      <c r="B30" s="22" t="s">
        <v>63</v>
      </c>
      <c r="C30" s="52"/>
      <c r="D30" s="52"/>
      <c r="E30" s="52"/>
      <c r="F30" s="52"/>
      <c r="G30" s="130">
        <f t="shared" si="8"/>
        <v>0</v>
      </c>
      <c r="H30" s="52"/>
      <c r="I30" s="52"/>
      <c r="J30" s="130">
        <f t="shared" si="9"/>
        <v>0</v>
      </c>
      <c r="K30" s="197">
        <v>350</v>
      </c>
      <c r="L30" s="197">
        <v>1050</v>
      </c>
      <c r="M30" s="130">
        <f t="shared" si="10"/>
        <v>1400</v>
      </c>
      <c r="N30" s="52">
        <f t="shared" si="6"/>
        <v>350</v>
      </c>
      <c r="O30" s="47">
        <f t="shared" si="7"/>
        <v>1050</v>
      </c>
      <c r="P30" s="48">
        <f t="shared" si="11"/>
        <v>1400</v>
      </c>
    </row>
    <row r="31" spans="1:17" ht="55.2" x14ac:dyDescent="0.25">
      <c r="A31" s="29"/>
      <c r="B31" s="22" t="s">
        <v>64</v>
      </c>
      <c r="C31" s="52"/>
      <c r="D31" s="52"/>
      <c r="E31" s="52"/>
      <c r="F31" s="52"/>
      <c r="G31" s="130">
        <f t="shared" si="8"/>
        <v>0</v>
      </c>
      <c r="H31" s="52">
        <v>483.66</v>
      </c>
      <c r="I31" s="52">
        <v>1450.98</v>
      </c>
      <c r="J31" s="130">
        <f t="shared" si="9"/>
        <v>1934.64</v>
      </c>
      <c r="K31" s="197">
        <v>800</v>
      </c>
      <c r="L31" s="197">
        <v>2400</v>
      </c>
      <c r="M31" s="130">
        <f t="shared" si="10"/>
        <v>3200</v>
      </c>
      <c r="N31" s="52">
        <f t="shared" si="6"/>
        <v>1283.6600000000001</v>
      </c>
      <c r="O31" s="47">
        <f t="shared" si="7"/>
        <v>3850.98</v>
      </c>
      <c r="P31" s="48">
        <f t="shared" si="11"/>
        <v>5134.6400000000003</v>
      </c>
    </row>
    <row r="32" spans="1:17" ht="69" x14ac:dyDescent="0.25">
      <c r="A32" s="29"/>
      <c r="B32" s="22" t="s">
        <v>65</v>
      </c>
      <c r="C32" s="52"/>
      <c r="D32" s="52"/>
      <c r="E32" s="52"/>
      <c r="F32" s="52"/>
      <c r="G32" s="130">
        <f t="shared" si="8"/>
        <v>0</v>
      </c>
      <c r="H32" s="52">
        <v>272.77</v>
      </c>
      <c r="I32" s="52">
        <v>818.31</v>
      </c>
      <c r="J32" s="130">
        <f t="shared" si="9"/>
        <v>1091.08</v>
      </c>
      <c r="K32" s="197"/>
      <c r="L32" s="197"/>
      <c r="M32" s="130">
        <f t="shared" si="10"/>
        <v>0</v>
      </c>
      <c r="N32" s="52">
        <f t="shared" si="6"/>
        <v>272.77</v>
      </c>
      <c r="O32" s="47">
        <f t="shared" si="7"/>
        <v>818.31</v>
      </c>
      <c r="P32" s="48">
        <f t="shared" si="11"/>
        <v>1091.08</v>
      </c>
    </row>
    <row r="33" spans="1:16" ht="41.4" x14ac:dyDescent="0.25">
      <c r="A33" s="29"/>
      <c r="B33" s="22" t="s">
        <v>66</v>
      </c>
      <c r="C33" s="52"/>
      <c r="D33" s="52"/>
      <c r="E33" s="52"/>
      <c r="F33" s="52"/>
      <c r="G33" s="130">
        <f t="shared" si="8"/>
        <v>0</v>
      </c>
      <c r="H33" s="52">
        <v>491.12</v>
      </c>
      <c r="I33" s="52">
        <v>1473.37</v>
      </c>
      <c r="J33" s="130">
        <f t="shared" si="9"/>
        <v>1964.4899999999998</v>
      </c>
      <c r="K33" s="197"/>
      <c r="L33" s="197"/>
      <c r="M33" s="130">
        <f t="shared" si="10"/>
        <v>0</v>
      </c>
      <c r="N33" s="52">
        <f t="shared" si="6"/>
        <v>491.12</v>
      </c>
      <c r="O33" s="47">
        <f t="shared" si="7"/>
        <v>1473.37</v>
      </c>
      <c r="P33" s="48">
        <f t="shared" si="11"/>
        <v>1964.4899999999998</v>
      </c>
    </row>
    <row r="34" spans="1:16" ht="41.4" x14ac:dyDescent="0.25">
      <c r="A34" s="29"/>
      <c r="B34" s="22" t="s">
        <v>67</v>
      </c>
      <c r="C34" s="52">
        <v>324.90699999999998</v>
      </c>
      <c r="D34" s="52">
        <v>974.72299999999996</v>
      </c>
      <c r="E34" s="52"/>
      <c r="F34" s="52"/>
      <c r="G34" s="130">
        <f t="shared" si="8"/>
        <v>1299.6299999999999</v>
      </c>
      <c r="H34" s="52"/>
      <c r="I34" s="52"/>
      <c r="J34" s="130">
        <f t="shared" si="9"/>
        <v>0</v>
      </c>
      <c r="K34" s="197"/>
      <c r="L34" s="197"/>
      <c r="M34" s="130">
        <f t="shared" si="10"/>
        <v>0</v>
      </c>
      <c r="N34" s="52">
        <f t="shared" si="6"/>
        <v>324.90699999999998</v>
      </c>
      <c r="O34" s="47">
        <f t="shared" si="7"/>
        <v>974.72299999999996</v>
      </c>
      <c r="P34" s="48">
        <f t="shared" si="11"/>
        <v>1299.6299999999999</v>
      </c>
    </row>
    <row r="35" spans="1:16" ht="82.8" x14ac:dyDescent="0.25">
      <c r="A35" s="29" t="s">
        <v>49</v>
      </c>
      <c r="B35" s="58" t="s">
        <v>70</v>
      </c>
      <c r="C35" s="52">
        <v>443.75599999999997</v>
      </c>
      <c r="D35" s="52">
        <v>1331.268</v>
      </c>
      <c r="E35" s="52"/>
      <c r="F35" s="52"/>
      <c r="G35" s="130">
        <f t="shared" si="8"/>
        <v>1775.0239999999999</v>
      </c>
      <c r="H35" s="52"/>
      <c r="I35" s="52"/>
      <c r="J35" s="130">
        <f t="shared" si="9"/>
        <v>0</v>
      </c>
      <c r="K35" s="197"/>
      <c r="L35" s="197"/>
      <c r="M35" s="130">
        <f t="shared" si="10"/>
        <v>0</v>
      </c>
      <c r="N35" s="52">
        <f t="shared" si="6"/>
        <v>443.75599999999997</v>
      </c>
      <c r="O35" s="47">
        <f t="shared" si="7"/>
        <v>1331.268</v>
      </c>
      <c r="P35" s="48">
        <f t="shared" si="11"/>
        <v>1775.0239999999999</v>
      </c>
    </row>
    <row r="36" spans="1:16" ht="41.4" x14ac:dyDescent="0.25">
      <c r="A36" s="29" t="s">
        <v>50</v>
      </c>
      <c r="B36" s="22" t="s">
        <v>72</v>
      </c>
      <c r="C36" s="52">
        <v>486.17500000000001</v>
      </c>
      <c r="D36" s="52">
        <v>1458.5229999999999</v>
      </c>
      <c r="E36" s="52"/>
      <c r="F36" s="52"/>
      <c r="G36" s="130">
        <f t="shared" si="8"/>
        <v>1944.6979999999999</v>
      </c>
      <c r="H36" s="52"/>
      <c r="I36" s="52"/>
      <c r="J36" s="130">
        <f t="shared" si="9"/>
        <v>0</v>
      </c>
      <c r="K36" s="197"/>
      <c r="L36" s="197"/>
      <c r="M36" s="130">
        <f t="shared" si="10"/>
        <v>0</v>
      </c>
      <c r="N36" s="52">
        <f t="shared" si="6"/>
        <v>486.17500000000001</v>
      </c>
      <c r="O36" s="47">
        <f t="shared" si="7"/>
        <v>1458.5229999999999</v>
      </c>
      <c r="P36" s="48">
        <f t="shared" si="11"/>
        <v>1944.6979999999999</v>
      </c>
    </row>
    <row r="37" spans="1:16" ht="41.4" x14ac:dyDescent="0.25">
      <c r="A37" s="29" t="s">
        <v>51</v>
      </c>
      <c r="B37" s="22" t="s">
        <v>73</v>
      </c>
      <c r="C37" s="52">
        <v>145.839</v>
      </c>
      <c r="D37" s="52">
        <v>437.51900000000001</v>
      </c>
      <c r="E37" s="52"/>
      <c r="F37" s="52"/>
      <c r="G37" s="130">
        <f t="shared" si="8"/>
        <v>583.35799999999995</v>
      </c>
      <c r="H37" s="52"/>
      <c r="I37" s="52"/>
      <c r="J37" s="130">
        <f t="shared" si="9"/>
        <v>0</v>
      </c>
      <c r="K37" s="197"/>
      <c r="L37" s="197"/>
      <c r="M37" s="130">
        <f t="shared" si="10"/>
        <v>0</v>
      </c>
      <c r="N37" s="52">
        <f t="shared" si="6"/>
        <v>145.839</v>
      </c>
      <c r="O37" s="47">
        <f t="shared" si="7"/>
        <v>437.51900000000001</v>
      </c>
      <c r="P37" s="48">
        <f t="shared" si="11"/>
        <v>583.35799999999995</v>
      </c>
    </row>
    <row r="38" spans="1:16" ht="41.4" x14ac:dyDescent="0.25">
      <c r="A38" s="29"/>
      <c r="B38" s="22" t="s">
        <v>74</v>
      </c>
      <c r="C38" s="52"/>
      <c r="D38" s="52"/>
      <c r="E38" s="52"/>
      <c r="F38" s="52"/>
      <c r="G38" s="130">
        <f t="shared" si="8"/>
        <v>0</v>
      </c>
      <c r="H38" s="52"/>
      <c r="I38" s="52"/>
      <c r="J38" s="130">
        <f t="shared" si="9"/>
        <v>0</v>
      </c>
      <c r="K38" s="197"/>
      <c r="L38" s="197"/>
      <c r="M38" s="130">
        <f t="shared" si="10"/>
        <v>0</v>
      </c>
      <c r="N38" s="52">
        <f t="shared" si="6"/>
        <v>0</v>
      </c>
      <c r="O38" s="47">
        <f t="shared" si="7"/>
        <v>0</v>
      </c>
      <c r="P38" s="48">
        <f t="shared" si="11"/>
        <v>0</v>
      </c>
    </row>
    <row r="39" spans="1:16" ht="110.4" x14ac:dyDescent="0.25">
      <c r="A39" s="29"/>
      <c r="B39" s="22" t="s">
        <v>75</v>
      </c>
      <c r="C39" s="52"/>
      <c r="D39" s="52"/>
      <c r="E39" s="52"/>
      <c r="F39" s="52"/>
      <c r="G39" s="130">
        <f t="shared" si="8"/>
        <v>0</v>
      </c>
      <c r="H39" s="52">
        <v>419.27</v>
      </c>
      <c r="I39" s="52">
        <v>1257.82</v>
      </c>
      <c r="J39" s="130">
        <f t="shared" si="9"/>
        <v>1677.09</v>
      </c>
      <c r="K39" s="197"/>
      <c r="L39" s="197"/>
      <c r="M39" s="130">
        <f t="shared" si="10"/>
        <v>0</v>
      </c>
      <c r="N39" s="52">
        <f t="shared" si="6"/>
        <v>419.27</v>
      </c>
      <c r="O39" s="47">
        <f t="shared" si="7"/>
        <v>1257.82</v>
      </c>
      <c r="P39" s="48">
        <f t="shared" si="11"/>
        <v>1677.09</v>
      </c>
    </row>
    <row r="40" spans="1:16" ht="41.4" x14ac:dyDescent="0.25">
      <c r="A40" s="29"/>
      <c r="B40" s="40" t="s">
        <v>76</v>
      </c>
      <c r="C40" s="52">
        <v>0</v>
      </c>
      <c r="D40" s="52">
        <v>0</v>
      </c>
      <c r="E40" s="52"/>
      <c r="F40" s="52"/>
      <c r="G40" s="130">
        <f t="shared" si="8"/>
        <v>0</v>
      </c>
      <c r="H40" s="52">
        <v>432.68</v>
      </c>
      <c r="I40" s="52">
        <v>1298.04</v>
      </c>
      <c r="J40" s="130">
        <f t="shared" si="9"/>
        <v>1730.72</v>
      </c>
      <c r="K40" s="197">
        <v>0</v>
      </c>
      <c r="L40" s="197">
        <v>0</v>
      </c>
      <c r="M40" s="130">
        <f t="shared" si="10"/>
        <v>0</v>
      </c>
      <c r="N40" s="52">
        <f t="shared" si="6"/>
        <v>432.68</v>
      </c>
      <c r="O40" s="47">
        <f t="shared" si="7"/>
        <v>1298.04</v>
      </c>
      <c r="P40" s="48">
        <f t="shared" si="11"/>
        <v>1730.72</v>
      </c>
    </row>
    <row r="41" spans="1:16" s="31" customFormat="1" ht="20.100000000000001" customHeight="1" thickBot="1" x14ac:dyDescent="0.3">
      <c r="A41" s="269" t="s">
        <v>22</v>
      </c>
      <c r="B41" s="270"/>
      <c r="C41" s="74">
        <f t="shared" ref="C41:O41" si="12">SUM(C25:C40)</f>
        <v>3151.7739999999999</v>
      </c>
      <c r="D41" s="73">
        <f t="shared" si="12"/>
        <v>9455.3249999999989</v>
      </c>
      <c r="E41" s="74"/>
      <c r="F41" s="74"/>
      <c r="G41" s="73">
        <f t="shared" si="12"/>
        <v>12607.099</v>
      </c>
      <c r="H41" s="74">
        <f t="shared" si="12"/>
        <v>2099.5</v>
      </c>
      <c r="I41" s="73">
        <f t="shared" si="12"/>
        <v>6298.5199999999995</v>
      </c>
      <c r="J41" s="73">
        <f t="shared" si="12"/>
        <v>8398.02</v>
      </c>
      <c r="K41" s="195">
        <f t="shared" si="12"/>
        <v>4382.95</v>
      </c>
      <c r="L41" s="198">
        <f t="shared" si="12"/>
        <v>13148.85</v>
      </c>
      <c r="M41" s="73">
        <f t="shared" si="12"/>
        <v>17531.8</v>
      </c>
      <c r="N41" s="74">
        <f t="shared" si="12"/>
        <v>9634.2240000000002</v>
      </c>
      <c r="O41" s="75">
        <f t="shared" si="12"/>
        <v>28902.695000000003</v>
      </c>
      <c r="P41" s="76">
        <f t="shared" si="11"/>
        <v>38536.919000000002</v>
      </c>
    </row>
    <row r="42" spans="1:16" ht="72" customHeight="1" x14ac:dyDescent="0.25">
      <c r="A42" s="271" t="s">
        <v>169</v>
      </c>
      <c r="B42" s="272"/>
      <c r="C42" s="54"/>
      <c r="D42" s="54"/>
      <c r="E42" s="54"/>
      <c r="F42" s="54"/>
      <c r="G42" s="154"/>
      <c r="H42" s="54"/>
      <c r="I42" s="54"/>
      <c r="J42" s="154"/>
      <c r="K42" s="199"/>
      <c r="L42" s="199"/>
      <c r="M42" s="154"/>
      <c r="N42" s="54"/>
      <c r="O42" s="55"/>
      <c r="P42" s="56"/>
    </row>
    <row r="43" spans="1:16" ht="41.4" x14ac:dyDescent="0.25">
      <c r="A43" s="29" t="s">
        <v>48</v>
      </c>
      <c r="B43" s="41" t="s">
        <v>77</v>
      </c>
      <c r="C43" s="52">
        <v>132.56899999999999</v>
      </c>
      <c r="D43" s="52">
        <v>397.70600000000002</v>
      </c>
      <c r="E43" s="52"/>
      <c r="F43" s="52"/>
      <c r="G43" s="130">
        <f>C43+D43</f>
        <v>530.27499999999998</v>
      </c>
      <c r="H43" s="52">
        <v>0</v>
      </c>
      <c r="I43" s="52">
        <v>0</v>
      </c>
      <c r="J43" s="130">
        <f>H43+I43</f>
        <v>0</v>
      </c>
      <c r="K43" s="197">
        <v>0</v>
      </c>
      <c r="L43" s="197">
        <v>0</v>
      </c>
      <c r="M43" s="130">
        <f>K43+L43</f>
        <v>0</v>
      </c>
      <c r="N43" s="52">
        <f t="shared" ref="N43:N59" si="13">C43+H43+K43</f>
        <v>132.56899999999999</v>
      </c>
      <c r="O43" s="47">
        <f t="shared" ref="O43:O59" si="14">D43+I43+L43</f>
        <v>397.70600000000002</v>
      </c>
      <c r="P43" s="48">
        <f>N43+O43</f>
        <v>530.27499999999998</v>
      </c>
    </row>
    <row r="44" spans="1:16" ht="30" customHeight="1" x14ac:dyDescent="0.25">
      <c r="A44" s="29"/>
      <c r="B44" s="22" t="s">
        <v>78</v>
      </c>
      <c r="C44" s="52"/>
      <c r="D44" s="52"/>
      <c r="E44" s="52"/>
      <c r="F44" s="52"/>
      <c r="G44" s="130">
        <f>C44+D44</f>
        <v>0</v>
      </c>
      <c r="H44" s="52">
        <v>425.12900000000002</v>
      </c>
      <c r="I44" s="52">
        <v>1275.386</v>
      </c>
      <c r="J44" s="130">
        <f>H44+I44</f>
        <v>1700.5149999999999</v>
      </c>
      <c r="K44" s="197"/>
      <c r="L44" s="197"/>
      <c r="M44" s="130">
        <f>K44+L44</f>
        <v>0</v>
      </c>
      <c r="N44" s="52">
        <f t="shared" si="13"/>
        <v>425.12900000000002</v>
      </c>
      <c r="O44" s="47">
        <f t="shared" si="14"/>
        <v>1275.386</v>
      </c>
      <c r="P44" s="48">
        <f>N44+O44</f>
        <v>1700.5149999999999</v>
      </c>
    </row>
    <row r="45" spans="1:16" ht="30" customHeight="1" x14ac:dyDescent="0.25">
      <c r="A45" s="29"/>
      <c r="B45" s="22" t="s">
        <v>130</v>
      </c>
      <c r="C45" s="52">
        <v>1316.673</v>
      </c>
      <c r="D45" s="52">
        <v>3950.0169999999998</v>
      </c>
      <c r="E45" s="52"/>
      <c r="F45" s="52"/>
      <c r="G45" s="130">
        <f t="shared" ref="G45:G58" si="15">C45+D45</f>
        <v>5266.69</v>
      </c>
      <c r="H45" s="52"/>
      <c r="I45" s="52"/>
      <c r="J45" s="130">
        <f t="shared" ref="J45:J58" si="16">H45+I45</f>
        <v>0</v>
      </c>
      <c r="K45" s="197"/>
      <c r="L45" s="197"/>
      <c r="M45" s="130">
        <f t="shared" ref="M45:M58" si="17">K45+L45</f>
        <v>0</v>
      </c>
      <c r="N45" s="52">
        <f t="shared" si="13"/>
        <v>1316.673</v>
      </c>
      <c r="O45" s="47">
        <f t="shared" si="14"/>
        <v>3950.0169999999998</v>
      </c>
      <c r="P45" s="48">
        <f t="shared" ref="P45:P58" si="18">N45+O45</f>
        <v>5266.69</v>
      </c>
    </row>
    <row r="46" spans="1:16" ht="41.4" x14ac:dyDescent="0.25">
      <c r="A46" s="29"/>
      <c r="B46" s="22" t="s">
        <v>126</v>
      </c>
      <c r="C46" s="52"/>
      <c r="D46" s="52"/>
      <c r="E46" s="52"/>
      <c r="F46" s="52"/>
      <c r="G46" s="130">
        <f t="shared" si="15"/>
        <v>0</v>
      </c>
      <c r="H46" s="52"/>
      <c r="I46" s="52"/>
      <c r="J46" s="130">
        <f t="shared" si="16"/>
        <v>0</v>
      </c>
      <c r="K46" s="197">
        <v>125</v>
      </c>
      <c r="L46" s="197">
        <v>375</v>
      </c>
      <c r="M46" s="130">
        <f t="shared" si="17"/>
        <v>500</v>
      </c>
      <c r="N46" s="52">
        <f t="shared" si="13"/>
        <v>125</v>
      </c>
      <c r="O46" s="47">
        <f t="shared" si="14"/>
        <v>375</v>
      </c>
      <c r="P46" s="48">
        <f t="shared" si="18"/>
        <v>500</v>
      </c>
    </row>
    <row r="47" spans="1:16" ht="41.4" x14ac:dyDescent="0.25">
      <c r="A47" s="29"/>
      <c r="B47" s="22" t="s">
        <v>135</v>
      </c>
      <c r="C47" s="52">
        <v>253.13</v>
      </c>
      <c r="D47" s="52">
        <v>759.38900000000001</v>
      </c>
      <c r="E47" s="52"/>
      <c r="F47" s="52"/>
      <c r="G47" s="130">
        <f t="shared" si="15"/>
        <v>1012.519</v>
      </c>
      <c r="H47" s="52"/>
      <c r="I47" s="52"/>
      <c r="J47" s="130">
        <f t="shared" si="16"/>
        <v>0</v>
      </c>
      <c r="K47" s="197"/>
      <c r="L47" s="197"/>
      <c r="M47" s="130">
        <f t="shared" si="17"/>
        <v>0</v>
      </c>
      <c r="N47" s="52">
        <f t="shared" si="13"/>
        <v>253.13</v>
      </c>
      <c r="O47" s="47">
        <f t="shared" si="14"/>
        <v>759.38900000000001</v>
      </c>
      <c r="P47" s="48">
        <f t="shared" si="18"/>
        <v>1012.519</v>
      </c>
    </row>
    <row r="48" spans="1:16" ht="41.4" x14ac:dyDescent="0.25">
      <c r="A48" s="29"/>
      <c r="B48" s="22" t="s">
        <v>68</v>
      </c>
      <c r="C48" s="52"/>
      <c r="D48" s="52"/>
      <c r="E48" s="52"/>
      <c r="F48" s="52"/>
      <c r="G48" s="130">
        <f t="shared" si="15"/>
        <v>0</v>
      </c>
      <c r="H48" s="52">
        <v>333.56400000000002</v>
      </c>
      <c r="I48" s="52">
        <v>1000.693</v>
      </c>
      <c r="J48" s="130">
        <f t="shared" si="16"/>
        <v>1334.2570000000001</v>
      </c>
      <c r="K48" s="197"/>
      <c r="L48" s="197"/>
      <c r="M48" s="130">
        <f t="shared" si="17"/>
        <v>0</v>
      </c>
      <c r="N48" s="52">
        <f t="shared" si="13"/>
        <v>333.56400000000002</v>
      </c>
      <c r="O48" s="47">
        <f t="shared" si="14"/>
        <v>1000.693</v>
      </c>
      <c r="P48" s="48">
        <f t="shared" si="18"/>
        <v>1334.2570000000001</v>
      </c>
    </row>
    <row r="49" spans="1:16" ht="41.4" x14ac:dyDescent="0.25">
      <c r="A49" s="29"/>
      <c r="B49" s="22" t="s">
        <v>69</v>
      </c>
      <c r="C49" s="52"/>
      <c r="D49" s="52"/>
      <c r="E49" s="52"/>
      <c r="F49" s="52"/>
      <c r="G49" s="130">
        <f t="shared" si="15"/>
        <v>0</v>
      </c>
      <c r="H49" s="52">
        <v>38.838999999999999</v>
      </c>
      <c r="I49" s="52">
        <v>116.51600000000001</v>
      </c>
      <c r="J49" s="130">
        <f t="shared" si="16"/>
        <v>155.35500000000002</v>
      </c>
      <c r="K49" s="197"/>
      <c r="L49" s="197"/>
      <c r="M49" s="130">
        <f t="shared" si="17"/>
        <v>0</v>
      </c>
      <c r="N49" s="52">
        <f t="shared" si="13"/>
        <v>38.838999999999999</v>
      </c>
      <c r="O49" s="47">
        <f t="shared" si="14"/>
        <v>116.51600000000001</v>
      </c>
      <c r="P49" s="48">
        <f t="shared" si="18"/>
        <v>155.35500000000002</v>
      </c>
    </row>
    <row r="50" spans="1:16" ht="41.4" x14ac:dyDescent="0.25">
      <c r="A50" s="29"/>
      <c r="B50" s="22" t="s">
        <v>128</v>
      </c>
      <c r="C50" s="52"/>
      <c r="D50" s="52"/>
      <c r="E50" s="52"/>
      <c r="F50" s="52"/>
      <c r="G50" s="130">
        <f t="shared" si="15"/>
        <v>0</v>
      </c>
      <c r="H50" s="52">
        <v>80.826999999999998</v>
      </c>
      <c r="I50" s="52">
        <v>242.48099999999999</v>
      </c>
      <c r="J50" s="130">
        <f t="shared" si="16"/>
        <v>323.30799999999999</v>
      </c>
      <c r="K50" s="197"/>
      <c r="L50" s="197"/>
      <c r="M50" s="130">
        <f t="shared" si="17"/>
        <v>0</v>
      </c>
      <c r="N50" s="52">
        <f t="shared" si="13"/>
        <v>80.826999999999998</v>
      </c>
      <c r="O50" s="47">
        <f t="shared" si="14"/>
        <v>242.48099999999999</v>
      </c>
      <c r="P50" s="48">
        <f t="shared" si="18"/>
        <v>323.30799999999999</v>
      </c>
    </row>
    <row r="51" spans="1:16" ht="55.2" x14ac:dyDescent="0.25">
      <c r="A51" s="29" t="s">
        <v>49</v>
      </c>
      <c r="B51" s="22" t="s">
        <v>71</v>
      </c>
      <c r="C51" s="52"/>
      <c r="D51" s="52"/>
      <c r="E51" s="52"/>
      <c r="F51" s="52"/>
      <c r="G51" s="130">
        <f t="shared" si="15"/>
        <v>0</v>
      </c>
      <c r="H51" s="52">
        <v>27.835999999999999</v>
      </c>
      <c r="I51" s="52">
        <v>83.507000000000005</v>
      </c>
      <c r="J51" s="130">
        <f t="shared" si="16"/>
        <v>111.343</v>
      </c>
      <c r="K51" s="197"/>
      <c r="L51" s="197"/>
      <c r="M51" s="130">
        <f t="shared" si="17"/>
        <v>0</v>
      </c>
      <c r="N51" s="52">
        <f t="shared" si="13"/>
        <v>27.835999999999999</v>
      </c>
      <c r="O51" s="47">
        <f t="shared" si="14"/>
        <v>83.507000000000005</v>
      </c>
      <c r="P51" s="48">
        <f t="shared" si="18"/>
        <v>111.343</v>
      </c>
    </row>
    <row r="52" spans="1:16" ht="69" x14ac:dyDescent="0.25">
      <c r="A52" s="29" t="s">
        <v>133</v>
      </c>
      <c r="B52" s="22" t="s">
        <v>134</v>
      </c>
      <c r="C52" s="52">
        <v>266.57600000000002</v>
      </c>
      <c r="D52" s="52">
        <v>799.72500000000002</v>
      </c>
      <c r="E52" s="52"/>
      <c r="F52" s="52"/>
      <c r="G52" s="130">
        <f t="shared" si="15"/>
        <v>1066.3009999999999</v>
      </c>
      <c r="H52" s="52"/>
      <c r="I52" s="52"/>
      <c r="J52" s="130">
        <f t="shared" si="16"/>
        <v>0</v>
      </c>
      <c r="K52" s="197"/>
      <c r="L52" s="197"/>
      <c r="M52" s="130">
        <f t="shared" si="17"/>
        <v>0</v>
      </c>
      <c r="N52" s="52">
        <f t="shared" si="13"/>
        <v>266.57600000000002</v>
      </c>
      <c r="O52" s="47">
        <f t="shared" si="14"/>
        <v>799.72500000000002</v>
      </c>
      <c r="P52" s="48">
        <f t="shared" si="18"/>
        <v>1066.3009999999999</v>
      </c>
    </row>
    <row r="53" spans="1:16" ht="55.2" x14ac:dyDescent="0.25">
      <c r="A53" s="29" t="s">
        <v>54</v>
      </c>
      <c r="B53" s="22" t="s">
        <v>131</v>
      </c>
      <c r="C53" s="52">
        <v>388.34100000000001</v>
      </c>
      <c r="D53" s="52">
        <v>1165.0219999999999</v>
      </c>
      <c r="E53" s="52"/>
      <c r="F53" s="52"/>
      <c r="G53" s="130">
        <f t="shared" si="15"/>
        <v>1553.3629999999998</v>
      </c>
      <c r="H53" s="52">
        <v>0</v>
      </c>
      <c r="I53" s="52">
        <v>0</v>
      </c>
      <c r="J53" s="130">
        <f t="shared" si="16"/>
        <v>0</v>
      </c>
      <c r="K53" s="197"/>
      <c r="L53" s="197"/>
      <c r="M53" s="130">
        <f t="shared" si="17"/>
        <v>0</v>
      </c>
      <c r="N53" s="52">
        <f t="shared" si="13"/>
        <v>388.34100000000001</v>
      </c>
      <c r="O53" s="47">
        <f t="shared" si="14"/>
        <v>1165.0219999999999</v>
      </c>
      <c r="P53" s="48">
        <f t="shared" si="18"/>
        <v>1553.3629999999998</v>
      </c>
    </row>
    <row r="54" spans="1:16" ht="41.4" x14ac:dyDescent="0.25">
      <c r="A54" s="29" t="s">
        <v>53</v>
      </c>
      <c r="B54" s="22" t="s">
        <v>132</v>
      </c>
      <c r="C54" s="52">
        <v>441.18099999999998</v>
      </c>
      <c r="D54" s="52">
        <v>1323.5409999999999</v>
      </c>
      <c r="E54" s="52"/>
      <c r="F54" s="52"/>
      <c r="G54" s="130">
        <f t="shared" si="15"/>
        <v>1764.722</v>
      </c>
      <c r="H54" s="52"/>
      <c r="I54" s="52"/>
      <c r="J54" s="130">
        <f t="shared" si="16"/>
        <v>0</v>
      </c>
      <c r="K54" s="197"/>
      <c r="L54" s="197"/>
      <c r="M54" s="130">
        <f t="shared" si="17"/>
        <v>0</v>
      </c>
      <c r="N54" s="52">
        <f t="shared" si="13"/>
        <v>441.18099999999998</v>
      </c>
      <c r="O54" s="47">
        <f t="shared" si="14"/>
        <v>1323.5409999999999</v>
      </c>
      <c r="P54" s="48">
        <f t="shared" si="18"/>
        <v>1764.722</v>
      </c>
    </row>
    <row r="55" spans="1:16" ht="41.4" x14ac:dyDescent="0.25">
      <c r="A55" s="29" t="s">
        <v>51</v>
      </c>
      <c r="B55" s="22" t="s">
        <v>79</v>
      </c>
      <c r="C55" s="52"/>
      <c r="D55" s="52"/>
      <c r="E55" s="52"/>
      <c r="F55" s="52"/>
      <c r="G55" s="130">
        <f t="shared" si="15"/>
        <v>0</v>
      </c>
      <c r="H55" s="52"/>
      <c r="I55" s="52"/>
      <c r="J55" s="130">
        <f t="shared" si="16"/>
        <v>0</v>
      </c>
      <c r="K55" s="197">
        <v>250</v>
      </c>
      <c r="L55" s="197">
        <v>750</v>
      </c>
      <c r="M55" s="130">
        <f t="shared" si="17"/>
        <v>1000</v>
      </c>
      <c r="N55" s="52">
        <f t="shared" si="13"/>
        <v>250</v>
      </c>
      <c r="O55" s="47">
        <f t="shared" si="14"/>
        <v>750</v>
      </c>
      <c r="P55" s="48">
        <f t="shared" si="18"/>
        <v>1000</v>
      </c>
    </row>
    <row r="56" spans="1:16" ht="55.2" x14ac:dyDescent="0.25">
      <c r="A56" s="29"/>
      <c r="B56" s="22" t="s">
        <v>80</v>
      </c>
      <c r="C56" s="52"/>
      <c r="D56" s="52"/>
      <c r="E56" s="52"/>
      <c r="F56" s="52"/>
      <c r="G56" s="130">
        <f t="shared" si="15"/>
        <v>0</v>
      </c>
      <c r="H56" s="52"/>
      <c r="I56" s="52"/>
      <c r="J56" s="130">
        <f t="shared" si="16"/>
        <v>0</v>
      </c>
      <c r="K56" s="197">
        <v>100</v>
      </c>
      <c r="L56" s="197">
        <v>300</v>
      </c>
      <c r="M56" s="130">
        <f t="shared" si="17"/>
        <v>400</v>
      </c>
      <c r="N56" s="52">
        <f t="shared" si="13"/>
        <v>100</v>
      </c>
      <c r="O56" s="47">
        <f t="shared" si="14"/>
        <v>300</v>
      </c>
      <c r="P56" s="48">
        <f t="shared" si="18"/>
        <v>400</v>
      </c>
    </row>
    <row r="57" spans="1:16" ht="41.4" x14ac:dyDescent="0.25">
      <c r="A57" s="29"/>
      <c r="B57" s="22" t="s">
        <v>81</v>
      </c>
      <c r="C57" s="52"/>
      <c r="D57" s="52"/>
      <c r="E57" s="52"/>
      <c r="F57" s="52"/>
      <c r="G57" s="130">
        <f t="shared" si="15"/>
        <v>0</v>
      </c>
      <c r="H57" s="52"/>
      <c r="I57" s="52"/>
      <c r="J57" s="130">
        <f t="shared" si="16"/>
        <v>0</v>
      </c>
      <c r="K57" s="197">
        <v>50</v>
      </c>
      <c r="L57" s="197">
        <v>150</v>
      </c>
      <c r="M57" s="130">
        <f t="shared" si="17"/>
        <v>200</v>
      </c>
      <c r="N57" s="52">
        <f t="shared" si="13"/>
        <v>50</v>
      </c>
      <c r="O57" s="47">
        <f t="shared" si="14"/>
        <v>150</v>
      </c>
      <c r="P57" s="48">
        <f t="shared" si="18"/>
        <v>200</v>
      </c>
    </row>
    <row r="58" spans="1:16" ht="96.6" x14ac:dyDescent="0.25">
      <c r="A58" s="29"/>
      <c r="B58" s="22" t="s">
        <v>82</v>
      </c>
      <c r="C58" s="52">
        <v>0</v>
      </c>
      <c r="D58" s="52">
        <v>0</v>
      </c>
      <c r="E58" s="52"/>
      <c r="F58" s="52"/>
      <c r="G58" s="130">
        <f t="shared" si="15"/>
        <v>0</v>
      </c>
      <c r="H58" s="52">
        <v>0</v>
      </c>
      <c r="I58" s="52">
        <v>0</v>
      </c>
      <c r="J58" s="130">
        <f t="shared" si="16"/>
        <v>0</v>
      </c>
      <c r="K58" s="197">
        <v>125</v>
      </c>
      <c r="L58" s="197">
        <v>375</v>
      </c>
      <c r="M58" s="130">
        <f t="shared" si="17"/>
        <v>500</v>
      </c>
      <c r="N58" s="52">
        <f t="shared" si="13"/>
        <v>125</v>
      </c>
      <c r="O58" s="47">
        <f t="shared" si="14"/>
        <v>375</v>
      </c>
      <c r="P58" s="48">
        <f t="shared" si="18"/>
        <v>500</v>
      </c>
    </row>
    <row r="59" spans="1:16" s="31" customFormat="1" ht="20.100000000000001" customHeight="1" thickBot="1" x14ac:dyDescent="0.3">
      <c r="A59" s="269" t="s">
        <v>22</v>
      </c>
      <c r="B59" s="270"/>
      <c r="C59" s="74">
        <f t="shared" ref="C59:M59" si="19">SUM(C43:C58)</f>
        <v>2798.47</v>
      </c>
      <c r="D59" s="73">
        <f t="shared" si="19"/>
        <v>8395.4</v>
      </c>
      <c r="E59" s="135"/>
      <c r="F59" s="135"/>
      <c r="G59" s="155">
        <f t="shared" si="19"/>
        <v>11193.869999999999</v>
      </c>
      <c r="H59" s="74">
        <f t="shared" si="19"/>
        <v>906.19499999999994</v>
      </c>
      <c r="I59" s="73">
        <f t="shared" si="19"/>
        <v>2718.5830000000001</v>
      </c>
      <c r="J59" s="155">
        <f t="shared" si="19"/>
        <v>3624.7779999999998</v>
      </c>
      <c r="K59" s="195">
        <f t="shared" si="19"/>
        <v>650</v>
      </c>
      <c r="L59" s="198">
        <f t="shared" si="19"/>
        <v>1950</v>
      </c>
      <c r="M59" s="155">
        <f t="shared" si="19"/>
        <v>2600</v>
      </c>
      <c r="N59" s="83">
        <f t="shared" si="13"/>
        <v>4354.665</v>
      </c>
      <c r="O59" s="84">
        <f t="shared" si="14"/>
        <v>13063.983</v>
      </c>
      <c r="P59" s="85">
        <f>SUM(P43:P58)</f>
        <v>17418.647999999997</v>
      </c>
    </row>
    <row r="60" spans="1:16" ht="70.2" customHeight="1" x14ac:dyDescent="0.25">
      <c r="A60" s="273" t="s">
        <v>171</v>
      </c>
      <c r="B60" s="274"/>
      <c r="C60" s="57"/>
      <c r="D60" s="57"/>
      <c r="E60" s="57"/>
      <c r="F60" s="57"/>
      <c r="G60" s="156"/>
      <c r="H60" s="57"/>
      <c r="I60" s="57"/>
      <c r="J60" s="156"/>
      <c r="K60" s="200"/>
      <c r="L60" s="200"/>
      <c r="M60" s="156"/>
      <c r="N60" s="57"/>
      <c r="O60" s="55"/>
      <c r="P60" s="56"/>
    </row>
    <row r="61" spans="1:16" ht="41.4" x14ac:dyDescent="0.25">
      <c r="A61" s="29" t="s">
        <v>48</v>
      </c>
      <c r="B61" s="22" t="s">
        <v>52</v>
      </c>
      <c r="C61" s="52">
        <v>1825.09</v>
      </c>
      <c r="D61" s="52">
        <f>1800+3675.277</f>
        <v>5475.277</v>
      </c>
      <c r="E61" s="52"/>
      <c r="F61" s="52"/>
      <c r="G61" s="130">
        <f>C61+D61</f>
        <v>7300.3670000000002</v>
      </c>
      <c r="H61" s="52">
        <v>1125</v>
      </c>
      <c r="I61" s="52">
        <v>3375</v>
      </c>
      <c r="J61" s="130">
        <f>H61+I61</f>
        <v>4500</v>
      </c>
      <c r="K61" s="197"/>
      <c r="L61" s="197"/>
      <c r="M61" s="130">
        <f>K61+L61</f>
        <v>0</v>
      </c>
      <c r="N61" s="52">
        <f t="shared" ref="N61:O63" si="20">C61+H61+K61</f>
        <v>2950.09</v>
      </c>
      <c r="O61" s="47">
        <f t="shared" si="20"/>
        <v>8850.277</v>
      </c>
      <c r="P61" s="48">
        <f>N61+O61</f>
        <v>11800.367</v>
      </c>
    </row>
    <row r="62" spans="1:16" ht="41.4" x14ac:dyDescent="0.25">
      <c r="A62" s="29" t="s">
        <v>49</v>
      </c>
      <c r="B62" s="22" t="s">
        <v>52</v>
      </c>
      <c r="C62" s="52">
        <v>600</v>
      </c>
      <c r="D62" s="52">
        <v>1800</v>
      </c>
      <c r="E62" s="52"/>
      <c r="F62" s="52"/>
      <c r="G62" s="130">
        <f>C62+D62</f>
        <v>2400</v>
      </c>
      <c r="H62" s="52">
        <v>1125</v>
      </c>
      <c r="I62" s="52">
        <v>3375</v>
      </c>
      <c r="J62" s="130">
        <f>H62+I62</f>
        <v>4500</v>
      </c>
      <c r="K62" s="197">
        <f>1000-432.33</f>
        <v>567.67000000000007</v>
      </c>
      <c r="L62" s="197">
        <f>3000-1297.075</f>
        <v>1702.925</v>
      </c>
      <c r="M62" s="130">
        <f>K62+L62</f>
        <v>2270.5950000000003</v>
      </c>
      <c r="N62" s="52">
        <f t="shared" si="20"/>
        <v>2292.67</v>
      </c>
      <c r="O62" s="47">
        <f t="shared" si="20"/>
        <v>6877.9250000000002</v>
      </c>
      <c r="P62" s="48">
        <f>N62+O62</f>
        <v>9170.5950000000012</v>
      </c>
    </row>
    <row r="63" spans="1:16" ht="41.4" x14ac:dyDescent="0.25">
      <c r="A63" s="29" t="s">
        <v>51</v>
      </c>
      <c r="B63" s="22" t="s">
        <v>52</v>
      </c>
      <c r="C63" s="52">
        <v>706.83</v>
      </c>
      <c r="D63" s="52">
        <v>2120.498</v>
      </c>
      <c r="E63" s="52"/>
      <c r="F63" s="52"/>
      <c r="G63" s="130">
        <f>C63+D63</f>
        <v>2827.328</v>
      </c>
      <c r="H63" s="52">
        <v>1412.0255</v>
      </c>
      <c r="I63" s="52">
        <v>4236.0765000000001</v>
      </c>
      <c r="J63" s="130">
        <f>H63+I63</f>
        <v>5648.1019999999999</v>
      </c>
      <c r="K63" s="197">
        <v>634.77499999999998</v>
      </c>
      <c r="L63" s="197">
        <v>1904.325</v>
      </c>
      <c r="M63" s="130">
        <f>K63+L63</f>
        <v>2539.1</v>
      </c>
      <c r="N63" s="52">
        <f t="shared" si="20"/>
        <v>2753.6305000000002</v>
      </c>
      <c r="O63" s="47">
        <f t="shared" si="20"/>
        <v>8260.8995000000014</v>
      </c>
      <c r="P63" s="48">
        <f>N63+O63</f>
        <v>11014.530000000002</v>
      </c>
    </row>
    <row r="64" spans="1:16" s="31" customFormat="1" ht="20.100000000000001" customHeight="1" thickBot="1" x14ac:dyDescent="0.3">
      <c r="A64" s="269" t="s">
        <v>22</v>
      </c>
      <c r="B64" s="270"/>
      <c r="C64" s="74">
        <f t="shared" ref="C64:P64" si="21">SUM(C61:C63)</f>
        <v>3131.92</v>
      </c>
      <c r="D64" s="73">
        <f t="shared" si="21"/>
        <v>9395.7749999999996</v>
      </c>
      <c r="E64" s="74"/>
      <c r="F64" s="74"/>
      <c r="G64" s="73">
        <f t="shared" si="21"/>
        <v>12527.695</v>
      </c>
      <c r="H64" s="74">
        <f t="shared" si="21"/>
        <v>3662.0254999999997</v>
      </c>
      <c r="I64" s="73">
        <f t="shared" si="21"/>
        <v>10986.076499999999</v>
      </c>
      <c r="J64" s="73">
        <f t="shared" si="21"/>
        <v>14648.101999999999</v>
      </c>
      <c r="K64" s="195">
        <f t="shared" si="21"/>
        <v>1202.4450000000002</v>
      </c>
      <c r="L64" s="198">
        <f t="shared" si="21"/>
        <v>3607.25</v>
      </c>
      <c r="M64" s="73">
        <f t="shared" si="21"/>
        <v>4809.6949999999997</v>
      </c>
      <c r="N64" s="74">
        <f t="shared" si="21"/>
        <v>7996.3905000000004</v>
      </c>
      <c r="O64" s="75">
        <f t="shared" si="21"/>
        <v>23989.101500000004</v>
      </c>
      <c r="P64" s="76">
        <f t="shared" si="21"/>
        <v>31985.492000000002</v>
      </c>
    </row>
    <row r="65" spans="1:16" s="59" customFormat="1" ht="30" customHeight="1" x14ac:dyDescent="0.25">
      <c r="A65" s="311" t="s">
        <v>17</v>
      </c>
      <c r="B65" s="312"/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3"/>
    </row>
    <row r="66" spans="1:16" s="60" customFormat="1" ht="30" customHeight="1" thickBot="1" x14ac:dyDescent="0.3">
      <c r="A66" s="309" t="s">
        <v>40</v>
      </c>
      <c r="B66" s="310"/>
      <c r="C66" s="79">
        <f>C73+C79+C82</f>
        <v>4925.3</v>
      </c>
      <c r="D66" s="79">
        <f>D73+D79+D82</f>
        <v>44328</v>
      </c>
      <c r="E66" s="79"/>
      <c r="F66" s="79"/>
      <c r="G66" s="79">
        <f t="shared" ref="G66:O66" si="22">G73+G79+G82</f>
        <v>49253.3</v>
      </c>
      <c r="H66" s="79">
        <f t="shared" si="22"/>
        <v>4896.24</v>
      </c>
      <c r="I66" s="79">
        <f t="shared" si="22"/>
        <v>44068.1</v>
      </c>
      <c r="J66" s="79">
        <f t="shared" si="22"/>
        <v>48964.34</v>
      </c>
      <c r="K66" s="210">
        <f t="shared" si="22"/>
        <v>1890</v>
      </c>
      <c r="L66" s="210">
        <f t="shared" si="22"/>
        <v>17000</v>
      </c>
      <c r="M66" s="79">
        <f t="shared" si="22"/>
        <v>18890</v>
      </c>
      <c r="N66" s="79">
        <f t="shared" si="22"/>
        <v>11711.54</v>
      </c>
      <c r="O66" s="80">
        <f t="shared" si="22"/>
        <v>105396.1</v>
      </c>
      <c r="P66" s="215">
        <f>P73+P79+P82+P85</f>
        <v>117199.031</v>
      </c>
    </row>
    <row r="67" spans="1:16" s="59" customFormat="1" ht="52.8" customHeight="1" x14ac:dyDescent="0.25">
      <c r="A67" s="305" t="s">
        <v>141</v>
      </c>
      <c r="B67" s="306"/>
      <c r="C67" s="61"/>
      <c r="D67" s="61"/>
      <c r="E67" s="61"/>
      <c r="F67" s="61"/>
      <c r="G67" s="61"/>
      <c r="H67" s="61"/>
      <c r="I67" s="61"/>
      <c r="J67" s="61"/>
      <c r="K67" s="201"/>
      <c r="L67" s="201"/>
      <c r="M67" s="201"/>
      <c r="N67" s="61"/>
      <c r="O67" s="62"/>
      <c r="P67" s="63"/>
    </row>
    <row r="68" spans="1:16" s="59" customFormat="1" ht="30" customHeight="1" x14ac:dyDescent="0.25">
      <c r="A68" s="180" t="s">
        <v>55</v>
      </c>
      <c r="B68" s="58" t="s">
        <v>97</v>
      </c>
      <c r="C68" s="65">
        <v>1011.05</v>
      </c>
      <c r="D68" s="65">
        <v>9099.41</v>
      </c>
      <c r="E68" s="65"/>
      <c r="F68" s="65"/>
      <c r="G68" s="65">
        <f>C68+D68</f>
        <v>10110.459999999999</v>
      </c>
      <c r="H68" s="65">
        <v>1011.05</v>
      </c>
      <c r="I68" s="65">
        <v>9099.41</v>
      </c>
      <c r="J68" s="65">
        <f>H68+I68</f>
        <v>10110.459999999999</v>
      </c>
      <c r="K68" s="193">
        <v>0</v>
      </c>
      <c r="L68" s="193">
        <v>0</v>
      </c>
      <c r="M68" s="65">
        <f>K68+L68</f>
        <v>0</v>
      </c>
      <c r="N68" s="65">
        <f t="shared" ref="N68:O72" si="23">C68+H68+K68</f>
        <v>2022.1</v>
      </c>
      <c r="O68" s="66">
        <f t="shared" si="23"/>
        <v>18198.82</v>
      </c>
      <c r="P68" s="67">
        <f t="shared" ref="P68:P73" si="24">N68+O68</f>
        <v>20220.919999999998</v>
      </c>
    </row>
    <row r="69" spans="1:16" s="59" customFormat="1" ht="30" customHeight="1" x14ac:dyDescent="0.25">
      <c r="A69" s="64" t="s">
        <v>48</v>
      </c>
      <c r="B69" s="58" t="s">
        <v>56</v>
      </c>
      <c r="C69" s="65">
        <v>466.82</v>
      </c>
      <c r="D69" s="65">
        <v>4201.3900000000003</v>
      </c>
      <c r="E69" s="65"/>
      <c r="F69" s="65"/>
      <c r="G69" s="65">
        <f>C69+D69</f>
        <v>4668.21</v>
      </c>
      <c r="H69" s="65">
        <v>466.82</v>
      </c>
      <c r="I69" s="65">
        <v>4201.3900000000003</v>
      </c>
      <c r="J69" s="65">
        <f>H69+I69</f>
        <v>4668.21</v>
      </c>
      <c r="K69" s="193"/>
      <c r="L69" s="193"/>
      <c r="M69" s="65">
        <f>K69+L69</f>
        <v>0</v>
      </c>
      <c r="N69" s="65">
        <f t="shared" si="23"/>
        <v>933.64</v>
      </c>
      <c r="O69" s="66">
        <f t="shared" si="23"/>
        <v>8402.7800000000007</v>
      </c>
      <c r="P69" s="67">
        <f t="shared" si="24"/>
        <v>9336.42</v>
      </c>
    </row>
    <row r="70" spans="1:16" s="59" customFormat="1" ht="30" customHeight="1" x14ac:dyDescent="0.25">
      <c r="A70" s="64" t="s">
        <v>49</v>
      </c>
      <c r="B70" s="58" t="s">
        <v>56</v>
      </c>
      <c r="C70" s="65"/>
      <c r="D70" s="65"/>
      <c r="E70" s="65"/>
      <c r="F70" s="65"/>
      <c r="G70" s="65">
        <f>C70+D70</f>
        <v>0</v>
      </c>
      <c r="H70" s="65">
        <v>342.06</v>
      </c>
      <c r="I70" s="65">
        <v>3078.14</v>
      </c>
      <c r="J70" s="65">
        <f>H70+I70</f>
        <v>3420.2</v>
      </c>
      <c r="K70" s="193"/>
      <c r="L70" s="193"/>
      <c r="M70" s="65">
        <f>K70+L70</f>
        <v>0</v>
      </c>
      <c r="N70" s="65">
        <f t="shared" si="23"/>
        <v>342.06</v>
      </c>
      <c r="O70" s="66">
        <f t="shared" si="23"/>
        <v>3078.14</v>
      </c>
      <c r="P70" s="67">
        <f t="shared" si="24"/>
        <v>3420.2</v>
      </c>
    </row>
    <row r="71" spans="1:16" s="59" customFormat="1" ht="30" customHeight="1" x14ac:dyDescent="0.25">
      <c r="A71" s="64" t="s">
        <v>51</v>
      </c>
      <c r="B71" s="58" t="s">
        <v>56</v>
      </c>
      <c r="C71" s="65">
        <v>723</v>
      </c>
      <c r="D71" s="65">
        <v>6507.3</v>
      </c>
      <c r="E71" s="65"/>
      <c r="F71" s="65"/>
      <c r="G71" s="65">
        <f>C71+D71</f>
        <v>7230.3</v>
      </c>
      <c r="H71" s="65">
        <v>341.16</v>
      </c>
      <c r="I71" s="65">
        <v>3072.74</v>
      </c>
      <c r="J71" s="65">
        <f>H71+I71</f>
        <v>3413.8999999999996</v>
      </c>
      <c r="K71" s="193"/>
      <c r="L71" s="193"/>
      <c r="M71" s="65">
        <f>K71+L71</f>
        <v>0</v>
      </c>
      <c r="N71" s="65">
        <f t="shared" si="23"/>
        <v>1064.1600000000001</v>
      </c>
      <c r="O71" s="66">
        <f t="shared" si="23"/>
        <v>9580.0400000000009</v>
      </c>
      <c r="P71" s="67">
        <f t="shared" si="24"/>
        <v>10644.2</v>
      </c>
    </row>
    <row r="72" spans="1:16" s="59" customFormat="1" ht="30" customHeight="1" x14ac:dyDescent="0.25">
      <c r="A72" s="64" t="s">
        <v>57</v>
      </c>
      <c r="B72" s="58" t="s">
        <v>56</v>
      </c>
      <c r="C72" s="65">
        <v>0</v>
      </c>
      <c r="D72" s="65">
        <v>0</v>
      </c>
      <c r="E72" s="65"/>
      <c r="F72" s="65"/>
      <c r="G72" s="65">
        <f>C72+D72</f>
        <v>0</v>
      </c>
      <c r="H72" s="65">
        <v>39.6</v>
      </c>
      <c r="I72" s="65">
        <v>356.42</v>
      </c>
      <c r="J72" s="65">
        <f>H72+I72</f>
        <v>396.02000000000004</v>
      </c>
      <c r="K72" s="193">
        <v>0</v>
      </c>
      <c r="L72" s="193">
        <v>0</v>
      </c>
      <c r="M72" s="65">
        <f>K72+L72</f>
        <v>0</v>
      </c>
      <c r="N72" s="65">
        <f t="shared" si="23"/>
        <v>39.6</v>
      </c>
      <c r="O72" s="66">
        <f t="shared" si="23"/>
        <v>356.42</v>
      </c>
      <c r="P72" s="67">
        <f t="shared" si="24"/>
        <v>396.02000000000004</v>
      </c>
    </row>
    <row r="73" spans="1:16" s="72" customFormat="1" ht="20.100000000000001" customHeight="1" thickBot="1" x14ac:dyDescent="0.3">
      <c r="A73" s="307" t="s">
        <v>22</v>
      </c>
      <c r="B73" s="308"/>
      <c r="C73" s="69">
        <f t="shared" ref="C73:O73" si="25">SUM(C68:C72)</f>
        <v>2200.87</v>
      </c>
      <c r="D73" s="69">
        <f t="shared" si="25"/>
        <v>19808.099999999999</v>
      </c>
      <c r="E73" s="69"/>
      <c r="F73" s="69"/>
      <c r="G73" s="69">
        <f t="shared" si="25"/>
        <v>22008.969999999998</v>
      </c>
      <c r="H73" s="69">
        <f t="shared" si="25"/>
        <v>2200.6899999999996</v>
      </c>
      <c r="I73" s="69">
        <f t="shared" si="25"/>
        <v>19808.099999999999</v>
      </c>
      <c r="J73" s="69">
        <f t="shared" si="25"/>
        <v>22008.789999999997</v>
      </c>
      <c r="K73" s="194">
        <f t="shared" si="25"/>
        <v>0</v>
      </c>
      <c r="L73" s="194">
        <f t="shared" si="25"/>
        <v>0</v>
      </c>
      <c r="M73" s="69">
        <f t="shared" si="25"/>
        <v>0</v>
      </c>
      <c r="N73" s="69">
        <f t="shared" si="25"/>
        <v>4401.5600000000004</v>
      </c>
      <c r="O73" s="70">
        <f t="shared" si="25"/>
        <v>39616.199999999997</v>
      </c>
      <c r="P73" s="71">
        <f t="shared" si="24"/>
        <v>44017.759999999995</v>
      </c>
    </row>
    <row r="74" spans="1:16" s="59" customFormat="1" ht="30" customHeight="1" x14ac:dyDescent="0.25">
      <c r="A74" s="305" t="s">
        <v>142</v>
      </c>
      <c r="B74" s="306"/>
      <c r="C74" s="61"/>
      <c r="D74" s="61"/>
      <c r="E74" s="61"/>
      <c r="F74" s="61"/>
      <c r="G74" s="61"/>
      <c r="H74" s="61"/>
      <c r="I74" s="61"/>
      <c r="J74" s="61"/>
      <c r="K74" s="201"/>
      <c r="L74" s="201"/>
      <c r="M74" s="61"/>
      <c r="N74" s="61"/>
      <c r="O74" s="62"/>
      <c r="P74" s="63"/>
    </row>
    <row r="75" spans="1:16" s="59" customFormat="1" ht="27.6" x14ac:dyDescent="0.25">
      <c r="A75" s="180" t="s">
        <v>55</v>
      </c>
      <c r="B75" s="58" t="s">
        <v>97</v>
      </c>
      <c r="C75" s="65">
        <v>0</v>
      </c>
      <c r="D75" s="65">
        <v>0</v>
      </c>
      <c r="E75" s="65"/>
      <c r="F75" s="65"/>
      <c r="G75" s="65">
        <f>C75+D75</f>
        <v>0</v>
      </c>
      <c r="H75" s="65">
        <v>0</v>
      </c>
      <c r="I75" s="65">
        <v>0</v>
      </c>
      <c r="J75" s="65">
        <f>H75+I75</f>
        <v>0</v>
      </c>
      <c r="K75" s="193">
        <v>555</v>
      </c>
      <c r="L75" s="193">
        <v>5000</v>
      </c>
      <c r="M75" s="65">
        <f>K75+L75</f>
        <v>5555</v>
      </c>
      <c r="N75" s="65">
        <f t="shared" ref="N75:O78" si="26">C75+H75+K75</f>
        <v>555</v>
      </c>
      <c r="O75" s="66">
        <f t="shared" si="26"/>
        <v>5000</v>
      </c>
      <c r="P75" s="67">
        <f>N75+O75</f>
        <v>5555</v>
      </c>
    </row>
    <row r="76" spans="1:16" s="59" customFormat="1" ht="27.6" x14ac:dyDescent="0.25">
      <c r="A76" s="64" t="s">
        <v>48</v>
      </c>
      <c r="B76" s="58" t="s">
        <v>56</v>
      </c>
      <c r="C76" s="65">
        <v>1630.6</v>
      </c>
      <c r="D76" s="65">
        <v>14675.4</v>
      </c>
      <c r="E76" s="65"/>
      <c r="F76" s="65"/>
      <c r="G76" s="65">
        <f>C76+D76</f>
        <v>16306</v>
      </c>
      <c r="H76" s="65">
        <v>0</v>
      </c>
      <c r="I76" s="65">
        <v>0</v>
      </c>
      <c r="J76" s="65">
        <f>H76+I76</f>
        <v>0</v>
      </c>
      <c r="K76" s="193">
        <v>445</v>
      </c>
      <c r="L76" s="193">
        <v>4000</v>
      </c>
      <c r="M76" s="65">
        <f>K76+L76</f>
        <v>4445</v>
      </c>
      <c r="N76" s="65">
        <f t="shared" si="26"/>
        <v>2075.6</v>
      </c>
      <c r="O76" s="66">
        <f t="shared" si="26"/>
        <v>18675.400000000001</v>
      </c>
      <c r="P76" s="67">
        <f>N76+O76</f>
        <v>20751</v>
      </c>
    </row>
    <row r="77" spans="1:16" s="59" customFormat="1" ht="27.6" x14ac:dyDescent="0.25">
      <c r="A77" s="64" t="s">
        <v>49</v>
      </c>
      <c r="B77" s="58" t="s">
        <v>56</v>
      </c>
      <c r="C77" s="65">
        <v>250</v>
      </c>
      <c r="D77" s="65">
        <v>2250</v>
      </c>
      <c r="E77" s="65"/>
      <c r="F77" s="65"/>
      <c r="G77" s="65">
        <f>C77+D77</f>
        <v>2500</v>
      </c>
      <c r="H77" s="65">
        <v>250</v>
      </c>
      <c r="I77" s="65">
        <v>2250</v>
      </c>
      <c r="J77" s="65">
        <f>H77+I77</f>
        <v>2500</v>
      </c>
      <c r="K77" s="193">
        <v>445</v>
      </c>
      <c r="L77" s="193">
        <v>4000</v>
      </c>
      <c r="M77" s="65">
        <f>K77+L77</f>
        <v>4445</v>
      </c>
      <c r="N77" s="65">
        <f t="shared" si="26"/>
        <v>945</v>
      </c>
      <c r="O77" s="66">
        <f t="shared" si="26"/>
        <v>8500</v>
      </c>
      <c r="P77" s="67">
        <f>N77+O77</f>
        <v>9445</v>
      </c>
    </row>
    <row r="78" spans="1:16" s="59" customFormat="1" ht="27.6" x14ac:dyDescent="0.25">
      <c r="A78" s="64" t="s">
        <v>51</v>
      </c>
      <c r="B78" s="58" t="s">
        <v>56</v>
      </c>
      <c r="C78" s="65">
        <v>0</v>
      </c>
      <c r="D78" s="65">
        <v>0</v>
      </c>
      <c r="E78" s="65"/>
      <c r="F78" s="65"/>
      <c r="G78" s="65">
        <f>C78+D78</f>
        <v>0</v>
      </c>
      <c r="H78" s="65">
        <v>1591.33</v>
      </c>
      <c r="I78" s="65">
        <v>14322</v>
      </c>
      <c r="J78" s="65">
        <f>H78+I78</f>
        <v>15913.33</v>
      </c>
      <c r="K78" s="193">
        <v>445</v>
      </c>
      <c r="L78" s="193">
        <v>4000</v>
      </c>
      <c r="M78" s="65">
        <f>K78+L78</f>
        <v>4445</v>
      </c>
      <c r="N78" s="65">
        <f t="shared" si="26"/>
        <v>2036.33</v>
      </c>
      <c r="O78" s="66">
        <f t="shared" si="26"/>
        <v>18322</v>
      </c>
      <c r="P78" s="67">
        <f>N78+O78</f>
        <v>20358.330000000002</v>
      </c>
    </row>
    <row r="79" spans="1:16" s="72" customFormat="1" ht="20.100000000000001" customHeight="1" thickBot="1" x14ac:dyDescent="0.3">
      <c r="A79" s="319" t="s">
        <v>22</v>
      </c>
      <c r="B79" s="320"/>
      <c r="C79" s="69">
        <f t="shared" ref="C79:O79" si="27">SUM(C75:C78)</f>
        <v>1880.6</v>
      </c>
      <c r="D79" s="69">
        <f t="shared" si="27"/>
        <v>16925.400000000001</v>
      </c>
      <c r="E79" s="69"/>
      <c r="F79" s="69"/>
      <c r="G79" s="69">
        <f t="shared" si="27"/>
        <v>18806</v>
      </c>
      <c r="H79" s="69">
        <f t="shared" si="27"/>
        <v>1841.33</v>
      </c>
      <c r="I79" s="69">
        <f t="shared" si="27"/>
        <v>16572</v>
      </c>
      <c r="J79" s="69">
        <f t="shared" si="27"/>
        <v>18413.330000000002</v>
      </c>
      <c r="K79" s="194">
        <f t="shared" si="27"/>
        <v>1890</v>
      </c>
      <c r="L79" s="194">
        <f t="shared" si="27"/>
        <v>17000</v>
      </c>
      <c r="M79" s="69">
        <f t="shared" si="27"/>
        <v>18890</v>
      </c>
      <c r="N79" s="69">
        <f t="shared" si="27"/>
        <v>5611.93</v>
      </c>
      <c r="O79" s="70">
        <f t="shared" si="27"/>
        <v>50497.4</v>
      </c>
      <c r="P79" s="71">
        <f>N79+O79</f>
        <v>56109.33</v>
      </c>
    </row>
    <row r="80" spans="1:16" s="59" customFormat="1" ht="30" customHeight="1" x14ac:dyDescent="0.25">
      <c r="A80" s="305" t="s">
        <v>143</v>
      </c>
      <c r="B80" s="306"/>
      <c r="C80" s="61"/>
      <c r="D80" s="61"/>
      <c r="E80" s="61"/>
      <c r="F80" s="61"/>
      <c r="G80" s="61"/>
      <c r="H80" s="61"/>
      <c r="I80" s="61"/>
      <c r="J80" s="61"/>
      <c r="K80" s="201"/>
      <c r="L80" s="201"/>
      <c r="M80" s="61"/>
      <c r="N80" s="61"/>
      <c r="O80" s="62"/>
      <c r="P80" s="68"/>
    </row>
    <row r="81" spans="1:16" s="59" customFormat="1" ht="55.2" x14ac:dyDescent="0.25">
      <c r="A81" s="64" t="s">
        <v>57</v>
      </c>
      <c r="B81" s="58" t="s">
        <v>84</v>
      </c>
      <c r="C81" s="65">
        <v>843.83</v>
      </c>
      <c r="D81" s="65">
        <v>7594.5</v>
      </c>
      <c r="E81" s="65"/>
      <c r="F81" s="65"/>
      <c r="G81" s="65">
        <f>C81+D81</f>
        <v>8438.33</v>
      </c>
      <c r="H81" s="65">
        <v>854.22</v>
      </c>
      <c r="I81" s="65">
        <v>7688</v>
      </c>
      <c r="J81" s="65">
        <f>H81+I81</f>
        <v>8542.2199999999993</v>
      </c>
      <c r="K81" s="193">
        <v>0</v>
      </c>
      <c r="L81" s="193">
        <v>0</v>
      </c>
      <c r="M81" s="65">
        <f>K81+L81</f>
        <v>0</v>
      </c>
      <c r="N81" s="65">
        <f>C81+H81+K81</f>
        <v>1698.0500000000002</v>
      </c>
      <c r="O81" s="66">
        <f>D81+I81+L81</f>
        <v>15282.5</v>
      </c>
      <c r="P81" s="67">
        <f>N81+O81</f>
        <v>16980.55</v>
      </c>
    </row>
    <row r="82" spans="1:16" s="72" customFormat="1" ht="20.100000000000001" customHeight="1" x14ac:dyDescent="0.25">
      <c r="A82" s="288" t="s">
        <v>22</v>
      </c>
      <c r="B82" s="289"/>
      <c r="C82" s="170">
        <v>843.83</v>
      </c>
      <c r="D82" s="170">
        <v>7594.5</v>
      </c>
      <c r="E82" s="170"/>
      <c r="F82" s="170"/>
      <c r="G82" s="170">
        <v>8438.33</v>
      </c>
      <c r="H82" s="170">
        <v>854.22</v>
      </c>
      <c r="I82" s="170">
        <v>7688</v>
      </c>
      <c r="J82" s="170">
        <v>8542.2199999999993</v>
      </c>
      <c r="K82" s="202">
        <v>0</v>
      </c>
      <c r="L82" s="202">
        <v>0</v>
      </c>
      <c r="M82" s="170">
        <v>0</v>
      </c>
      <c r="N82" s="170">
        <v>1698.05</v>
      </c>
      <c r="O82" s="171">
        <v>15282.5</v>
      </c>
      <c r="P82" s="172">
        <v>16980.55</v>
      </c>
    </row>
    <row r="83" spans="1:16" s="72" customFormat="1" ht="33.6" customHeight="1" x14ac:dyDescent="0.25">
      <c r="A83" s="295" t="s">
        <v>178</v>
      </c>
      <c r="B83" s="296"/>
      <c r="C83" s="170"/>
      <c r="D83" s="170"/>
      <c r="E83" s="170"/>
      <c r="F83" s="170"/>
      <c r="G83" s="170"/>
      <c r="H83" s="170"/>
      <c r="I83" s="170"/>
      <c r="J83" s="170"/>
      <c r="K83" s="202"/>
      <c r="L83" s="202"/>
      <c r="M83" s="170"/>
      <c r="N83" s="170"/>
      <c r="O83" s="171"/>
      <c r="P83" s="174"/>
    </row>
    <row r="84" spans="1:16" s="72" customFormat="1" ht="39.6" customHeight="1" x14ac:dyDescent="0.25">
      <c r="A84" s="64" t="s">
        <v>57</v>
      </c>
      <c r="B84" s="58" t="s">
        <v>56</v>
      </c>
      <c r="C84" s="155">
        <v>9.1390999999999991</v>
      </c>
      <c r="D84" s="155">
        <v>82.251999999999995</v>
      </c>
      <c r="E84" s="155"/>
      <c r="F84" s="155"/>
      <c r="G84" s="155">
        <v>91.391000000000005</v>
      </c>
      <c r="H84" s="155"/>
      <c r="I84" s="155"/>
      <c r="J84" s="155"/>
      <c r="K84" s="203"/>
      <c r="L84" s="203"/>
      <c r="M84" s="155"/>
      <c r="N84" s="155">
        <v>9.1389999999999993</v>
      </c>
      <c r="O84" s="173">
        <v>82.251999999999995</v>
      </c>
      <c r="P84" s="173">
        <v>91.391000000000005</v>
      </c>
    </row>
    <row r="85" spans="1:16" s="72" customFormat="1" ht="21.6" customHeight="1" x14ac:dyDescent="0.25">
      <c r="A85" s="353" t="s">
        <v>179</v>
      </c>
      <c r="B85" s="296"/>
      <c r="C85" s="155">
        <v>9.1389999999999993</v>
      </c>
      <c r="D85" s="155">
        <v>82.251999999999995</v>
      </c>
      <c r="E85" s="155"/>
      <c r="F85" s="155"/>
      <c r="G85" s="155">
        <v>91.391000000000005</v>
      </c>
      <c r="H85" s="155"/>
      <c r="I85" s="155"/>
      <c r="J85" s="155"/>
      <c r="K85" s="203"/>
      <c r="L85" s="203"/>
      <c r="M85" s="155"/>
      <c r="N85" s="155">
        <v>9.1389999999999993</v>
      </c>
      <c r="O85" s="173">
        <v>82.251999999999995</v>
      </c>
      <c r="P85" s="173">
        <v>91.391000000000005</v>
      </c>
    </row>
    <row r="86" spans="1:16" ht="30" customHeight="1" x14ac:dyDescent="0.25">
      <c r="A86" s="175" t="s">
        <v>19</v>
      </c>
      <c r="B86" s="176"/>
      <c r="C86" s="176"/>
      <c r="D86" s="176"/>
      <c r="E86" s="176"/>
      <c r="F86" s="176"/>
      <c r="G86" s="176"/>
      <c r="H86" s="176"/>
      <c r="I86" s="176"/>
      <c r="J86" s="176"/>
      <c r="K86" s="218"/>
      <c r="L86" s="218"/>
      <c r="M86" s="176"/>
      <c r="N86" s="176"/>
      <c r="O86" s="176"/>
      <c r="P86" s="177"/>
    </row>
    <row r="87" spans="1:16" ht="30" customHeight="1" thickBot="1" x14ac:dyDescent="0.3">
      <c r="A87" s="293" t="s">
        <v>40</v>
      </c>
      <c r="B87" s="294"/>
      <c r="C87" s="26"/>
      <c r="D87" s="26"/>
      <c r="E87" s="26"/>
      <c r="F87" s="26"/>
      <c r="G87" s="157"/>
      <c r="H87" s="26"/>
      <c r="I87" s="26"/>
      <c r="J87" s="157"/>
      <c r="K87" s="189"/>
      <c r="L87" s="189"/>
      <c r="M87" s="157"/>
      <c r="N87" s="26"/>
      <c r="O87" s="34"/>
      <c r="P87" s="35"/>
    </row>
    <row r="88" spans="1:16" ht="30" customHeight="1" x14ac:dyDescent="0.25">
      <c r="A88" s="290" t="s">
        <v>20</v>
      </c>
      <c r="B88" s="291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2"/>
    </row>
    <row r="89" spans="1:16" ht="30" customHeight="1" thickBot="1" x14ac:dyDescent="0.3">
      <c r="A89" s="354" t="s">
        <v>40</v>
      </c>
      <c r="B89" s="355"/>
      <c r="C89" s="77">
        <f t="shared" ref="C89:P89" si="28">C93+C98</f>
        <v>849</v>
      </c>
      <c r="D89" s="77">
        <f t="shared" si="28"/>
        <v>7468.63</v>
      </c>
      <c r="E89" s="77"/>
      <c r="F89" s="77"/>
      <c r="G89" s="152">
        <f t="shared" si="28"/>
        <v>8317.630000000001</v>
      </c>
      <c r="H89" s="77">
        <f t="shared" si="28"/>
        <v>803.49</v>
      </c>
      <c r="I89" s="77">
        <f t="shared" si="28"/>
        <v>7231.4900000000007</v>
      </c>
      <c r="J89" s="152">
        <f t="shared" si="28"/>
        <v>8034.98</v>
      </c>
      <c r="K89" s="211">
        <f t="shared" si="28"/>
        <v>1072.51</v>
      </c>
      <c r="L89" s="211">
        <f t="shared" si="28"/>
        <v>9652.4700000000012</v>
      </c>
      <c r="M89" s="152">
        <f t="shared" si="28"/>
        <v>10724.98</v>
      </c>
      <c r="N89" s="77">
        <f t="shared" si="28"/>
        <v>2725</v>
      </c>
      <c r="O89" s="77">
        <f t="shared" si="28"/>
        <v>24352.590000000004</v>
      </c>
      <c r="P89" s="78">
        <f t="shared" si="28"/>
        <v>27077.59</v>
      </c>
    </row>
    <row r="90" spans="1:16" ht="14.4" x14ac:dyDescent="0.25">
      <c r="A90" s="339" t="s">
        <v>145</v>
      </c>
      <c r="B90" s="340"/>
      <c r="C90" s="49"/>
      <c r="D90" s="49"/>
      <c r="E90" s="49"/>
      <c r="F90" s="49"/>
      <c r="G90" s="153"/>
      <c r="H90" s="49"/>
      <c r="I90" s="49"/>
      <c r="J90" s="153"/>
      <c r="K90" s="196"/>
      <c r="L90" s="196"/>
      <c r="M90" s="153"/>
      <c r="N90" s="49"/>
      <c r="O90" s="50"/>
      <c r="P90" s="51"/>
    </row>
    <row r="91" spans="1:16" ht="27.6" x14ac:dyDescent="0.25">
      <c r="A91" s="53" t="s">
        <v>48</v>
      </c>
      <c r="B91" s="22" t="s">
        <v>85</v>
      </c>
      <c r="C91" s="52">
        <v>150</v>
      </c>
      <c r="D91" s="52">
        <v>1350</v>
      </c>
      <c r="E91" s="52"/>
      <c r="F91" s="52"/>
      <c r="G91" s="130">
        <f>C91+D91</f>
        <v>1500</v>
      </c>
      <c r="H91" s="52">
        <v>150</v>
      </c>
      <c r="I91" s="52">
        <v>1350</v>
      </c>
      <c r="J91" s="130">
        <f>H91+I91</f>
        <v>1500</v>
      </c>
      <c r="K91" s="197">
        <v>150</v>
      </c>
      <c r="L91" s="197">
        <v>1350</v>
      </c>
      <c r="M91" s="130">
        <f>K91+L91</f>
        <v>1500</v>
      </c>
      <c r="N91" s="52">
        <f t="shared" ref="N91:O93" si="29">C91+H91+K91</f>
        <v>450</v>
      </c>
      <c r="O91" s="47">
        <f t="shared" si="29"/>
        <v>4050</v>
      </c>
      <c r="P91" s="48">
        <f>N91+O91</f>
        <v>4500</v>
      </c>
    </row>
    <row r="92" spans="1:16" ht="27.6" x14ac:dyDescent="0.25">
      <c r="A92" s="29" t="s">
        <v>51</v>
      </c>
      <c r="B92" s="22" t="s">
        <v>86</v>
      </c>
      <c r="C92" s="52">
        <v>0</v>
      </c>
      <c r="D92" s="52">
        <v>0</v>
      </c>
      <c r="E92" s="52"/>
      <c r="F92" s="52"/>
      <c r="G92" s="130">
        <f>C92+D92</f>
        <v>0</v>
      </c>
      <c r="H92" s="52">
        <v>396.85</v>
      </c>
      <c r="I92" s="52">
        <v>3571.69</v>
      </c>
      <c r="J92" s="130">
        <f>H92+I92</f>
        <v>3968.54</v>
      </c>
      <c r="K92" s="197">
        <v>260.77</v>
      </c>
      <c r="L92" s="197">
        <v>2346.8000000000002</v>
      </c>
      <c r="M92" s="130">
        <f>K92+L92</f>
        <v>2607.5700000000002</v>
      </c>
      <c r="N92" s="52">
        <f t="shared" si="29"/>
        <v>657.62</v>
      </c>
      <c r="O92" s="47">
        <f t="shared" si="29"/>
        <v>5918.49</v>
      </c>
      <c r="P92" s="48">
        <f>N92+O92</f>
        <v>6576.11</v>
      </c>
    </row>
    <row r="93" spans="1:16" s="31" customFormat="1" ht="20.100000000000001" customHeight="1" thickBot="1" x14ac:dyDescent="0.3">
      <c r="A93" s="269" t="s">
        <v>22</v>
      </c>
      <c r="B93" s="270"/>
      <c r="C93" s="74">
        <f t="shared" ref="C93:M93" si="30">SUM(C91:C92)</f>
        <v>150</v>
      </c>
      <c r="D93" s="74">
        <f t="shared" si="30"/>
        <v>1350</v>
      </c>
      <c r="E93" s="74"/>
      <c r="F93" s="74"/>
      <c r="G93" s="73">
        <f t="shared" si="30"/>
        <v>1500</v>
      </c>
      <c r="H93" s="74">
        <f t="shared" si="30"/>
        <v>546.85</v>
      </c>
      <c r="I93" s="74">
        <f t="shared" si="30"/>
        <v>4921.6900000000005</v>
      </c>
      <c r="J93" s="73">
        <f t="shared" si="30"/>
        <v>5468.54</v>
      </c>
      <c r="K93" s="195">
        <f t="shared" si="30"/>
        <v>410.77</v>
      </c>
      <c r="L93" s="195">
        <f t="shared" si="30"/>
        <v>3696.8</v>
      </c>
      <c r="M93" s="73">
        <f t="shared" si="30"/>
        <v>4107.57</v>
      </c>
      <c r="N93" s="74">
        <f t="shared" si="29"/>
        <v>1107.6199999999999</v>
      </c>
      <c r="O93" s="75">
        <f t="shared" si="29"/>
        <v>9968.4900000000016</v>
      </c>
      <c r="P93" s="76">
        <f>N93+O93</f>
        <v>11076.11</v>
      </c>
    </row>
    <row r="94" spans="1:16" ht="14.4" x14ac:dyDescent="0.25">
      <c r="A94" s="299" t="s">
        <v>150</v>
      </c>
      <c r="B94" s="274"/>
      <c r="C94" s="54"/>
      <c r="D94" s="54"/>
      <c r="E94" s="54"/>
      <c r="F94" s="54"/>
      <c r="G94" s="154"/>
      <c r="H94" s="54"/>
      <c r="I94" s="54"/>
      <c r="J94" s="154"/>
      <c r="K94" s="199"/>
      <c r="L94" s="199"/>
      <c r="M94" s="154"/>
      <c r="N94" s="54"/>
      <c r="O94" s="55"/>
      <c r="P94" s="56"/>
    </row>
    <row r="95" spans="1:16" ht="27.6" x14ac:dyDescent="0.25">
      <c r="A95" s="29" t="s">
        <v>48</v>
      </c>
      <c r="B95" s="22" t="s">
        <v>87</v>
      </c>
      <c r="C95" s="52">
        <v>0</v>
      </c>
      <c r="D95" s="52">
        <v>0</v>
      </c>
      <c r="E95" s="52"/>
      <c r="F95" s="52"/>
      <c r="G95" s="130">
        <f>C95+D95</f>
        <v>0</v>
      </c>
      <c r="H95" s="52">
        <v>0</v>
      </c>
      <c r="I95" s="52">
        <v>0</v>
      </c>
      <c r="J95" s="130">
        <f>H95+I95</f>
        <v>0</v>
      </c>
      <c r="K95" s="197">
        <v>350</v>
      </c>
      <c r="L95" s="197">
        <v>3150</v>
      </c>
      <c r="M95" s="130">
        <f>K95+L95</f>
        <v>3500</v>
      </c>
      <c r="N95" s="52">
        <f t="shared" ref="N95:O97" si="31">C95+H95+K95</f>
        <v>350</v>
      </c>
      <c r="O95" s="47">
        <f t="shared" si="31"/>
        <v>3150</v>
      </c>
      <c r="P95" s="48">
        <f>N95+O95</f>
        <v>3500</v>
      </c>
    </row>
    <row r="96" spans="1:16" ht="27.6" x14ac:dyDescent="0.25">
      <c r="A96" s="29" t="s">
        <v>49</v>
      </c>
      <c r="B96" s="22" t="s">
        <v>88</v>
      </c>
      <c r="C96" s="52">
        <v>276.5</v>
      </c>
      <c r="D96" s="52">
        <v>2488.5</v>
      </c>
      <c r="E96" s="52"/>
      <c r="F96" s="52"/>
      <c r="G96" s="130">
        <f>C96+D96</f>
        <v>2765</v>
      </c>
      <c r="H96" s="52">
        <v>231</v>
      </c>
      <c r="I96" s="52">
        <v>2079</v>
      </c>
      <c r="J96" s="130">
        <f>H96+I96</f>
        <v>2310</v>
      </c>
      <c r="K96" s="197">
        <v>150</v>
      </c>
      <c r="L96" s="197">
        <v>1350</v>
      </c>
      <c r="M96" s="130">
        <f>K96+L96</f>
        <v>1500</v>
      </c>
      <c r="N96" s="52">
        <f t="shared" si="31"/>
        <v>657.5</v>
      </c>
      <c r="O96" s="47">
        <f t="shared" si="31"/>
        <v>5917.5</v>
      </c>
      <c r="P96" s="48">
        <f>N96+O96</f>
        <v>6575</v>
      </c>
    </row>
    <row r="97" spans="1:16" ht="27.6" x14ac:dyDescent="0.25">
      <c r="A97" s="29" t="s">
        <v>51</v>
      </c>
      <c r="B97" s="22" t="s">
        <v>89</v>
      </c>
      <c r="C97" s="52">
        <v>422.5</v>
      </c>
      <c r="D97" s="52">
        <v>3630.13</v>
      </c>
      <c r="E97" s="52"/>
      <c r="F97" s="52"/>
      <c r="G97" s="130">
        <f>C97+D97</f>
        <v>4052.63</v>
      </c>
      <c r="H97" s="52">
        <v>25.64</v>
      </c>
      <c r="I97" s="52">
        <v>230.8</v>
      </c>
      <c r="J97" s="130">
        <f>H97+I97</f>
        <v>256.44</v>
      </c>
      <c r="K97" s="197">
        <v>161.74</v>
      </c>
      <c r="L97" s="197">
        <v>1455.67</v>
      </c>
      <c r="M97" s="130">
        <f>K97+L97</f>
        <v>1617.41</v>
      </c>
      <c r="N97" s="52">
        <f t="shared" si="31"/>
        <v>609.88</v>
      </c>
      <c r="O97" s="47">
        <f t="shared" si="31"/>
        <v>5316.6</v>
      </c>
      <c r="P97" s="48">
        <f>N97+O97</f>
        <v>5926.4800000000005</v>
      </c>
    </row>
    <row r="98" spans="1:16" s="31" customFormat="1" ht="20.100000000000001" customHeight="1" thickBot="1" x14ac:dyDescent="0.3">
      <c r="A98" s="269" t="s">
        <v>22</v>
      </c>
      <c r="B98" s="270"/>
      <c r="C98" s="74">
        <f t="shared" ref="C98:O98" si="32">SUM(C95:C97)</f>
        <v>699</v>
      </c>
      <c r="D98" s="74">
        <f t="shared" si="32"/>
        <v>6118.63</v>
      </c>
      <c r="E98" s="74"/>
      <c r="F98" s="74"/>
      <c r="G98" s="73">
        <f t="shared" si="32"/>
        <v>6817.63</v>
      </c>
      <c r="H98" s="74">
        <f t="shared" si="32"/>
        <v>256.64</v>
      </c>
      <c r="I98" s="74">
        <f t="shared" si="32"/>
        <v>2309.8000000000002</v>
      </c>
      <c r="J98" s="73">
        <f t="shared" si="32"/>
        <v>2566.44</v>
      </c>
      <c r="K98" s="195">
        <f t="shared" si="32"/>
        <v>661.74</v>
      </c>
      <c r="L98" s="195">
        <f t="shared" si="32"/>
        <v>5955.67</v>
      </c>
      <c r="M98" s="73">
        <f t="shared" si="32"/>
        <v>6617.41</v>
      </c>
      <c r="N98" s="74">
        <f t="shared" si="32"/>
        <v>1617.38</v>
      </c>
      <c r="O98" s="75">
        <f t="shared" si="32"/>
        <v>14384.1</v>
      </c>
      <c r="P98" s="76">
        <f>N98+O98</f>
        <v>16001.48</v>
      </c>
    </row>
    <row r="99" spans="1:16" s="82" customFormat="1" ht="30" customHeight="1" x14ac:dyDescent="0.25">
      <c r="A99" s="300" t="s">
        <v>90</v>
      </c>
      <c r="B99" s="301"/>
      <c r="C99" s="301"/>
      <c r="D99" s="301"/>
      <c r="E99" s="301"/>
      <c r="F99" s="301"/>
      <c r="G99" s="301"/>
      <c r="H99" s="301"/>
      <c r="I99" s="301"/>
      <c r="J99" s="301"/>
      <c r="K99" s="301"/>
      <c r="L99" s="301"/>
      <c r="M99" s="301"/>
      <c r="N99" s="301"/>
      <c r="O99" s="301"/>
      <c r="P99" s="302"/>
    </row>
    <row r="100" spans="1:16" s="82" customFormat="1" ht="30" customHeight="1" x14ac:dyDescent="0.25">
      <c r="A100" s="303" t="s">
        <v>40</v>
      </c>
      <c r="B100" s="304"/>
      <c r="C100" s="95">
        <v>0</v>
      </c>
      <c r="D100" s="95">
        <v>911.50300000000004</v>
      </c>
      <c r="E100" s="95"/>
      <c r="F100" s="95"/>
      <c r="G100" s="158">
        <v>911.50300000000004</v>
      </c>
      <c r="H100" s="95">
        <v>0</v>
      </c>
      <c r="I100" s="95">
        <v>937.66399999999999</v>
      </c>
      <c r="J100" s="158">
        <v>937.66399999999999</v>
      </c>
      <c r="K100" s="212">
        <v>0</v>
      </c>
      <c r="L100" s="212">
        <v>4039.6120000000001</v>
      </c>
      <c r="M100" s="158">
        <v>4039.6120000000001</v>
      </c>
      <c r="N100" s="95">
        <f>C100+H100+K100</f>
        <v>0</v>
      </c>
      <c r="O100" s="95">
        <f>D100+I100+L100</f>
        <v>5888.7790000000005</v>
      </c>
      <c r="P100" s="96">
        <f>N100+O100</f>
        <v>5888.7790000000005</v>
      </c>
    </row>
    <row r="101" spans="1:16" ht="68.400000000000006" customHeight="1" x14ac:dyDescent="0.25">
      <c r="A101" s="297" t="s">
        <v>172</v>
      </c>
      <c r="B101" s="298"/>
      <c r="C101" s="97"/>
      <c r="D101" s="97"/>
      <c r="E101" s="97"/>
      <c r="F101" s="97"/>
      <c r="G101" s="159"/>
      <c r="H101" s="97"/>
      <c r="I101" s="97"/>
      <c r="J101" s="159"/>
      <c r="K101" s="204"/>
      <c r="L101" s="204"/>
      <c r="M101" s="159"/>
      <c r="N101" s="97"/>
      <c r="O101" s="47"/>
      <c r="P101" s="48"/>
    </row>
    <row r="102" spans="1:16" ht="30" customHeight="1" x14ac:dyDescent="0.25">
      <c r="A102" s="179" t="s">
        <v>55</v>
      </c>
      <c r="B102" s="98" t="s">
        <v>83</v>
      </c>
      <c r="C102" s="52">
        <v>0</v>
      </c>
      <c r="D102" s="130">
        <v>911.50300000000004</v>
      </c>
      <c r="E102" s="52"/>
      <c r="F102" s="52"/>
      <c r="G102" s="130">
        <f>C102+D102</f>
        <v>911.50300000000004</v>
      </c>
      <c r="H102" s="52">
        <v>0</v>
      </c>
      <c r="I102" s="130">
        <v>937.66399999999999</v>
      </c>
      <c r="J102" s="130">
        <f>H102+I102</f>
        <v>937.66399999999999</v>
      </c>
      <c r="K102" s="197">
        <v>0</v>
      </c>
      <c r="L102" s="197">
        <v>4039.6120000000001</v>
      </c>
      <c r="M102" s="130">
        <f>K102+L102</f>
        <v>4039.6120000000001</v>
      </c>
      <c r="N102" s="52">
        <f>C102+H102+K102</f>
        <v>0</v>
      </c>
      <c r="O102" s="47">
        <f>D102+I102+L102</f>
        <v>5888.7790000000005</v>
      </c>
      <c r="P102" s="48">
        <f>G102+J102+M102</f>
        <v>5888.7790000000005</v>
      </c>
    </row>
    <row r="103" spans="1:16" s="31" customFormat="1" ht="20.100000000000001" customHeight="1" x14ac:dyDescent="0.25">
      <c r="A103" s="341" t="s">
        <v>22</v>
      </c>
      <c r="B103" s="342"/>
      <c r="C103" s="38">
        <v>0</v>
      </c>
      <c r="D103" s="38">
        <v>911.50300000000004</v>
      </c>
      <c r="E103" s="38"/>
      <c r="F103" s="38"/>
      <c r="G103" s="160">
        <f>C103+D103</f>
        <v>911.50300000000004</v>
      </c>
      <c r="H103" s="38">
        <v>0</v>
      </c>
      <c r="I103" s="38">
        <v>937.66399999999999</v>
      </c>
      <c r="J103" s="160">
        <f>H103+I103</f>
        <v>937.66399999999999</v>
      </c>
      <c r="K103" s="205">
        <v>0</v>
      </c>
      <c r="L103" s="205">
        <v>4039.6120000000001</v>
      </c>
      <c r="M103" s="160">
        <f>K103+L103</f>
        <v>4039.6120000000001</v>
      </c>
      <c r="N103" s="38">
        <f>C103+H103+K103</f>
        <v>0</v>
      </c>
      <c r="O103" s="99">
        <f>D103+I103+L103</f>
        <v>5888.7790000000005</v>
      </c>
      <c r="P103" s="116">
        <v>5888.7790000000005</v>
      </c>
    </row>
    <row r="104" spans="1:16" s="31" customFormat="1" ht="60" customHeight="1" x14ac:dyDescent="0.25">
      <c r="A104" s="330" t="s">
        <v>120</v>
      </c>
      <c r="B104" s="331"/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331"/>
      <c r="N104" s="331"/>
      <c r="O104" s="331"/>
      <c r="P104" s="332"/>
    </row>
    <row r="105" spans="1:16" s="31" customFormat="1" ht="33.75" customHeight="1" x14ac:dyDescent="0.35">
      <c r="A105" s="346" t="s">
        <v>151</v>
      </c>
      <c r="B105" s="347"/>
      <c r="C105" s="347"/>
      <c r="D105" s="347"/>
      <c r="E105" s="347"/>
      <c r="F105" s="347"/>
      <c r="G105" s="347"/>
      <c r="H105" s="347"/>
      <c r="I105" s="347"/>
      <c r="J105" s="347"/>
      <c r="K105" s="347"/>
      <c r="L105" s="347"/>
      <c r="M105" s="348"/>
      <c r="N105" s="224"/>
      <c r="O105" s="224"/>
      <c r="P105" s="224"/>
    </row>
    <row r="106" spans="1:16" s="31" customFormat="1" ht="33.75" customHeight="1" x14ac:dyDescent="0.35">
      <c r="A106" s="349" t="s">
        <v>40</v>
      </c>
      <c r="B106" s="350"/>
      <c r="C106" s="142">
        <v>8.4390000000000001</v>
      </c>
      <c r="D106" s="143">
        <v>7503.32</v>
      </c>
      <c r="E106" s="143">
        <v>12.016</v>
      </c>
      <c r="F106" s="143">
        <v>815.84299999999996</v>
      </c>
      <c r="G106" s="166">
        <v>8339.6180000000004</v>
      </c>
      <c r="H106" s="141"/>
      <c r="I106" s="141"/>
      <c r="J106" s="161"/>
      <c r="K106" s="222"/>
      <c r="L106" s="222"/>
      <c r="M106" s="161"/>
      <c r="N106" s="224"/>
      <c r="O106" s="224"/>
      <c r="P106" s="225">
        <v>8339.6180000000004</v>
      </c>
    </row>
    <row r="107" spans="1:16" s="31" customFormat="1" ht="57" customHeight="1" x14ac:dyDescent="0.35">
      <c r="A107" s="351" t="s">
        <v>160</v>
      </c>
      <c r="B107" s="352"/>
      <c r="C107" s="145"/>
      <c r="D107" s="146"/>
      <c r="E107" s="146"/>
      <c r="F107" s="146"/>
      <c r="G107" s="167"/>
      <c r="H107" s="147"/>
      <c r="I107" s="147"/>
      <c r="J107" s="162"/>
      <c r="K107" s="147"/>
      <c r="L107" s="147"/>
      <c r="M107" s="162"/>
      <c r="N107" s="206"/>
      <c r="O107" s="214"/>
      <c r="P107" s="139"/>
    </row>
    <row r="108" spans="1:16" s="31" customFormat="1" ht="61.2" customHeight="1" x14ac:dyDescent="0.25">
      <c r="A108" s="137" t="s">
        <v>152</v>
      </c>
      <c r="B108" s="137" t="s">
        <v>161</v>
      </c>
      <c r="C108" s="139">
        <v>0.99</v>
      </c>
      <c r="D108" s="139">
        <v>891</v>
      </c>
      <c r="E108" s="139">
        <v>1.4850000000000001</v>
      </c>
      <c r="F108" s="139">
        <v>96.525000000000006</v>
      </c>
      <c r="G108" s="168">
        <f>C108+D108+E108+F108</f>
        <v>990</v>
      </c>
      <c r="H108" s="131"/>
      <c r="I108" s="131"/>
      <c r="J108" s="163"/>
      <c r="K108" s="206"/>
      <c r="L108" s="206"/>
      <c r="M108" s="163"/>
      <c r="N108" s="214"/>
      <c r="O108" s="214"/>
      <c r="P108" s="139">
        <v>990</v>
      </c>
    </row>
    <row r="109" spans="1:16" s="31" customFormat="1" ht="35.25" customHeight="1" x14ac:dyDescent="0.25">
      <c r="A109" s="137" t="s">
        <v>152</v>
      </c>
      <c r="B109" s="137" t="s">
        <v>162</v>
      </c>
      <c r="C109" s="139">
        <v>1.85</v>
      </c>
      <c r="D109" s="139">
        <v>1665</v>
      </c>
      <c r="E109" s="139">
        <v>2.7749999999999999</v>
      </c>
      <c r="F109" s="139">
        <v>180.375</v>
      </c>
      <c r="G109" s="168">
        <f t="shared" ref="G109:G112" si="33">C109+D109+E109+F109</f>
        <v>1850</v>
      </c>
      <c r="H109" s="131"/>
      <c r="I109" s="131"/>
      <c r="J109" s="163"/>
      <c r="K109" s="206"/>
      <c r="L109" s="206"/>
      <c r="M109" s="163"/>
      <c r="N109" s="214"/>
      <c r="O109" s="214"/>
      <c r="P109" s="139">
        <v>1850</v>
      </c>
    </row>
    <row r="110" spans="1:16" s="31" customFormat="1" ht="69.599999999999994" customHeight="1" x14ac:dyDescent="0.25">
      <c r="A110" s="137" t="s">
        <v>153</v>
      </c>
      <c r="B110" s="144" t="s">
        <v>163</v>
      </c>
      <c r="C110" s="139">
        <v>2</v>
      </c>
      <c r="D110" s="139">
        <v>1170</v>
      </c>
      <c r="E110" s="139">
        <v>1.1819999999999999</v>
      </c>
      <c r="F110" s="139">
        <v>129.41399999999999</v>
      </c>
      <c r="G110" s="168">
        <f t="shared" si="33"/>
        <v>1302.596</v>
      </c>
      <c r="H110" s="131"/>
      <c r="I110" s="131"/>
      <c r="J110" s="163"/>
      <c r="K110" s="206"/>
      <c r="L110" s="206"/>
      <c r="M110" s="163"/>
      <c r="N110" s="214"/>
      <c r="O110" s="214"/>
      <c r="P110" s="139">
        <v>1302.596</v>
      </c>
    </row>
    <row r="111" spans="1:16" s="31" customFormat="1" ht="101.4" customHeight="1" x14ac:dyDescent="0.25">
      <c r="A111" s="137" t="s">
        <v>154</v>
      </c>
      <c r="B111" s="137" t="s">
        <v>164</v>
      </c>
      <c r="C111" s="139">
        <v>3.2</v>
      </c>
      <c r="D111" s="139">
        <v>2880</v>
      </c>
      <c r="E111" s="139">
        <v>4.4800000000000004</v>
      </c>
      <c r="F111" s="139">
        <v>312.32</v>
      </c>
      <c r="G111" s="168">
        <f t="shared" si="33"/>
        <v>3200</v>
      </c>
      <c r="H111" s="131"/>
      <c r="I111" s="131"/>
      <c r="J111" s="163"/>
      <c r="K111" s="206"/>
      <c r="L111" s="206"/>
      <c r="M111" s="163"/>
      <c r="N111" s="214"/>
      <c r="O111" s="214"/>
      <c r="P111" s="139">
        <v>3200</v>
      </c>
    </row>
    <row r="112" spans="1:16" s="31" customFormat="1" ht="54.6" customHeight="1" x14ac:dyDescent="0.25">
      <c r="A112" s="137" t="s">
        <v>48</v>
      </c>
      <c r="B112" s="137" t="s">
        <v>165</v>
      </c>
      <c r="C112" s="139">
        <v>0.39900000000000002</v>
      </c>
      <c r="D112" s="139">
        <v>897.32</v>
      </c>
      <c r="E112" s="139">
        <v>2.0939999999999999</v>
      </c>
      <c r="F112" s="139">
        <v>97.209000000000003</v>
      </c>
      <c r="G112" s="168">
        <f t="shared" si="33"/>
        <v>997.02200000000016</v>
      </c>
      <c r="H112" s="131"/>
      <c r="I112" s="131"/>
      <c r="J112" s="163"/>
      <c r="K112" s="206"/>
      <c r="L112" s="206"/>
      <c r="M112" s="163"/>
      <c r="N112" s="214"/>
      <c r="O112" s="214"/>
      <c r="P112" s="139">
        <v>997.02200000000005</v>
      </c>
    </row>
    <row r="113" spans="1:16" s="31" customFormat="1" ht="29.25" customHeight="1" x14ac:dyDescent="0.25">
      <c r="A113" s="134" t="s">
        <v>22</v>
      </c>
      <c r="B113" s="136"/>
      <c r="C113" s="138">
        <f>C108+C109+C110+C111+C112</f>
        <v>8.4390000000000001</v>
      </c>
      <c r="D113" s="138">
        <f>D108+D109+D110+D111+D112</f>
        <v>7503.32</v>
      </c>
      <c r="E113" s="138">
        <f>E108+E109+E110+E111+E112</f>
        <v>12.016</v>
      </c>
      <c r="F113" s="138">
        <f>F108+F109+F110+F111+F112</f>
        <v>815.84300000000007</v>
      </c>
      <c r="G113" s="169">
        <f>G108+G109+G110+G111+G112</f>
        <v>8339.6180000000004</v>
      </c>
      <c r="H113" s="131"/>
      <c r="I113" s="131"/>
      <c r="J113" s="163"/>
      <c r="K113" s="206"/>
      <c r="L113" s="206"/>
      <c r="M113" s="163"/>
      <c r="N113" s="214"/>
      <c r="O113" s="214"/>
      <c r="P113" s="138">
        <f>P108+P109+P110+P111+P112</f>
        <v>8339.6180000000004</v>
      </c>
    </row>
    <row r="114" spans="1:16" s="82" customFormat="1" ht="30" customHeight="1" x14ac:dyDescent="0.25">
      <c r="A114" s="300" t="s">
        <v>21</v>
      </c>
      <c r="B114" s="301"/>
      <c r="C114" s="301"/>
      <c r="D114" s="301"/>
      <c r="E114" s="301"/>
      <c r="F114" s="301"/>
      <c r="G114" s="301"/>
      <c r="H114" s="301"/>
      <c r="I114" s="301"/>
      <c r="J114" s="301"/>
      <c r="K114" s="301"/>
      <c r="L114" s="301"/>
      <c r="M114" s="301"/>
      <c r="N114" s="301"/>
      <c r="O114" s="301"/>
      <c r="P114" s="302"/>
    </row>
    <row r="115" spans="1:16" s="82" customFormat="1" ht="30" customHeight="1" x14ac:dyDescent="0.25">
      <c r="A115" s="336" t="s">
        <v>40</v>
      </c>
      <c r="B115" s="337"/>
      <c r="C115" s="39"/>
      <c r="D115" s="39"/>
      <c r="E115" s="39"/>
      <c r="F115" s="39"/>
      <c r="G115" s="164"/>
      <c r="H115" s="39"/>
      <c r="I115" s="39"/>
      <c r="J115" s="164"/>
      <c r="K115" s="220"/>
      <c r="L115" s="220"/>
      <c r="M115" s="164"/>
      <c r="N115" s="39"/>
      <c r="O115" s="92"/>
      <c r="P115" s="93">
        <v>1322.64</v>
      </c>
    </row>
    <row r="116" spans="1:16" ht="30" customHeight="1" x14ac:dyDescent="0.25">
      <c r="A116" s="338" t="s">
        <v>146</v>
      </c>
      <c r="B116" s="298"/>
      <c r="C116" s="42"/>
      <c r="D116" s="42"/>
      <c r="E116" s="42"/>
      <c r="F116" s="42"/>
      <c r="G116" s="165"/>
      <c r="H116" s="42"/>
      <c r="I116" s="42"/>
      <c r="J116" s="165"/>
      <c r="K116" s="207"/>
      <c r="L116" s="207"/>
      <c r="M116" s="165"/>
      <c r="N116" s="42"/>
      <c r="O116" s="21"/>
      <c r="P116" s="23"/>
    </row>
    <row r="117" spans="1:16" ht="38.4" customHeight="1" x14ac:dyDescent="0.25">
      <c r="A117" s="29" t="s">
        <v>57</v>
      </c>
      <c r="B117" s="22" t="s">
        <v>116</v>
      </c>
      <c r="C117" s="9">
        <v>330.66</v>
      </c>
      <c r="D117" s="9">
        <v>991.98</v>
      </c>
      <c r="E117" s="9"/>
      <c r="F117" s="9"/>
      <c r="G117" s="65">
        <f>C117+D117</f>
        <v>1322.64</v>
      </c>
      <c r="H117" s="9"/>
      <c r="I117" s="9"/>
      <c r="J117" s="65"/>
      <c r="K117" s="191"/>
      <c r="L117" s="191"/>
      <c r="M117" s="65"/>
      <c r="N117" s="9">
        <v>330.66</v>
      </c>
      <c r="O117" s="21">
        <v>991.98</v>
      </c>
      <c r="P117" s="117">
        <f>N117+O117</f>
        <v>1322.64</v>
      </c>
    </row>
    <row r="118" spans="1:16" s="31" customFormat="1" ht="20.100000000000001" customHeight="1" x14ac:dyDescent="0.25">
      <c r="A118" s="341" t="s">
        <v>22</v>
      </c>
      <c r="B118" s="342"/>
      <c r="C118" s="38">
        <v>330.66</v>
      </c>
      <c r="D118" s="38">
        <v>991.98</v>
      </c>
      <c r="E118" s="38"/>
      <c r="F118" s="38"/>
      <c r="G118" s="160">
        <v>1322.64</v>
      </c>
      <c r="H118" s="38"/>
      <c r="I118" s="38"/>
      <c r="J118" s="160"/>
      <c r="K118" s="205"/>
      <c r="L118" s="205"/>
      <c r="M118" s="160"/>
      <c r="N118" s="38">
        <v>330.66</v>
      </c>
      <c r="O118" s="94">
        <v>991.98</v>
      </c>
      <c r="P118" s="116">
        <v>1322.64</v>
      </c>
    </row>
    <row r="119" spans="1:16" s="31" customFormat="1" ht="15.75" customHeight="1" x14ac:dyDescent="0.25">
      <c r="A119" s="343" t="s">
        <v>121</v>
      </c>
      <c r="B119" s="344"/>
      <c r="C119" s="344"/>
      <c r="D119" s="344"/>
      <c r="E119" s="344"/>
      <c r="F119" s="344"/>
      <c r="G119" s="344"/>
      <c r="H119" s="344"/>
      <c r="I119" s="344"/>
      <c r="J119" s="344"/>
      <c r="K119" s="344"/>
      <c r="L119" s="344"/>
      <c r="M119" s="344"/>
      <c r="N119" s="344"/>
      <c r="O119" s="344"/>
      <c r="P119" s="345"/>
    </row>
    <row r="120" spans="1:16" ht="45" customHeight="1" x14ac:dyDescent="0.25">
      <c r="A120" s="339" t="s">
        <v>147</v>
      </c>
      <c r="B120" s="340"/>
      <c r="C120" s="24"/>
      <c r="D120" s="24"/>
      <c r="E120" s="24"/>
      <c r="F120" s="24"/>
      <c r="G120" s="61"/>
      <c r="H120" s="24"/>
      <c r="I120" s="24"/>
      <c r="J120" s="61"/>
      <c r="K120" s="190"/>
      <c r="L120" s="190"/>
      <c r="M120" s="61"/>
      <c r="N120" s="24"/>
      <c r="O120" s="43"/>
      <c r="P120" s="44"/>
    </row>
    <row r="121" spans="1:16" ht="15" customHeight="1" x14ac:dyDescent="0.25">
      <c r="A121" s="29" t="s">
        <v>55</v>
      </c>
      <c r="B121" s="22" t="s">
        <v>117</v>
      </c>
      <c r="C121" s="9"/>
      <c r="D121" s="9"/>
      <c r="E121" s="9"/>
      <c r="F121" s="9"/>
      <c r="G121" s="65"/>
      <c r="H121" s="9"/>
      <c r="I121" s="9"/>
      <c r="J121" s="65"/>
      <c r="K121" s="191"/>
      <c r="L121" s="191"/>
      <c r="M121" s="65"/>
      <c r="N121" s="9"/>
      <c r="O121" s="21"/>
      <c r="P121" s="23"/>
    </row>
    <row r="122" spans="1:16" ht="20.100000000000001" customHeight="1" x14ac:dyDescent="0.25">
      <c r="A122" s="321" t="s">
        <v>22</v>
      </c>
      <c r="B122" s="322"/>
      <c r="C122" s="9"/>
      <c r="D122" s="9"/>
      <c r="E122" s="9"/>
      <c r="F122" s="9"/>
      <c r="G122" s="65"/>
      <c r="H122" s="9"/>
      <c r="I122" s="9"/>
      <c r="J122" s="65"/>
      <c r="K122" s="191"/>
      <c r="L122" s="191"/>
      <c r="M122" s="65"/>
      <c r="N122" s="9"/>
      <c r="O122" s="21"/>
      <c r="P122" s="23"/>
    </row>
    <row r="123" spans="1:16" s="31" customFormat="1" ht="15" customHeight="1" thickBot="1" x14ac:dyDescent="0.35">
      <c r="A123" s="327" t="s">
        <v>122</v>
      </c>
      <c r="B123" s="328"/>
      <c r="C123" s="328"/>
      <c r="D123" s="328"/>
      <c r="E123" s="328"/>
      <c r="F123" s="328"/>
      <c r="G123" s="328"/>
      <c r="H123" s="328"/>
      <c r="I123" s="328"/>
      <c r="J123" s="328"/>
      <c r="K123" s="328"/>
      <c r="L123" s="328"/>
      <c r="M123" s="328"/>
      <c r="N123" s="328"/>
      <c r="O123" s="328"/>
      <c r="P123" s="329"/>
    </row>
    <row r="124" spans="1:16" ht="30" customHeight="1" x14ac:dyDescent="0.25">
      <c r="A124" s="299" t="s">
        <v>148</v>
      </c>
      <c r="B124" s="274"/>
      <c r="C124" s="25"/>
      <c r="D124" s="25"/>
      <c r="E124" s="25"/>
      <c r="F124" s="25"/>
      <c r="G124" s="118"/>
      <c r="H124" s="25"/>
      <c r="I124" s="25"/>
      <c r="J124" s="118"/>
      <c r="K124" s="208"/>
      <c r="L124" s="208"/>
      <c r="M124" s="118"/>
      <c r="N124" s="25"/>
      <c r="O124" s="45"/>
      <c r="P124" s="46"/>
    </row>
    <row r="125" spans="1:16" ht="60" customHeight="1" x14ac:dyDescent="0.25">
      <c r="A125" s="29" t="s">
        <v>55</v>
      </c>
      <c r="B125" s="22" t="s">
        <v>118</v>
      </c>
      <c r="C125" s="9"/>
      <c r="D125" s="9"/>
      <c r="E125" s="9"/>
      <c r="F125" s="9"/>
      <c r="G125" s="65"/>
      <c r="H125" s="9"/>
      <c r="I125" s="9"/>
      <c r="J125" s="65"/>
      <c r="K125" s="191"/>
      <c r="L125" s="191"/>
      <c r="M125" s="65"/>
      <c r="N125" s="9"/>
      <c r="O125" s="21"/>
      <c r="P125" s="23"/>
    </row>
    <row r="126" spans="1:16" ht="20.100000000000001" customHeight="1" x14ac:dyDescent="0.25">
      <c r="A126" s="321" t="s">
        <v>22</v>
      </c>
      <c r="B126" s="322"/>
      <c r="C126" s="9"/>
      <c r="D126" s="9"/>
      <c r="E126" s="9"/>
      <c r="F126" s="9"/>
      <c r="G126" s="65"/>
      <c r="H126" s="9"/>
      <c r="I126" s="9"/>
      <c r="J126" s="65"/>
      <c r="K126" s="191"/>
      <c r="L126" s="191"/>
      <c r="M126" s="65"/>
      <c r="N126" s="9"/>
      <c r="O126" s="21"/>
      <c r="P126" s="23"/>
    </row>
    <row r="127" spans="1:16" s="31" customFormat="1" ht="15" customHeight="1" thickBot="1" x14ac:dyDescent="0.35">
      <c r="A127" s="327" t="s">
        <v>123</v>
      </c>
      <c r="B127" s="328"/>
      <c r="C127" s="328"/>
      <c r="D127" s="328"/>
      <c r="E127" s="328"/>
      <c r="F127" s="328"/>
      <c r="G127" s="328"/>
      <c r="H127" s="328"/>
      <c r="I127" s="328"/>
      <c r="J127" s="328"/>
      <c r="K127" s="328"/>
      <c r="L127" s="328"/>
      <c r="M127" s="328"/>
      <c r="N127" s="328"/>
      <c r="O127" s="328"/>
      <c r="P127" s="329"/>
    </row>
    <row r="128" spans="1:16" ht="30" customHeight="1" x14ac:dyDescent="0.25">
      <c r="A128" s="299" t="s">
        <v>149</v>
      </c>
      <c r="B128" s="274"/>
      <c r="C128" s="25"/>
      <c r="D128" s="25"/>
      <c r="E128" s="25"/>
      <c r="F128" s="25"/>
      <c r="G128" s="118"/>
      <c r="H128" s="25"/>
      <c r="I128" s="25"/>
      <c r="J128" s="118"/>
      <c r="K128" s="208"/>
      <c r="L128" s="208"/>
      <c r="M128" s="118"/>
      <c r="N128" s="25"/>
      <c r="O128" s="45"/>
      <c r="P128" s="46"/>
    </row>
    <row r="129" spans="1:16" ht="45" customHeight="1" x14ac:dyDescent="0.25">
      <c r="A129" s="29" t="s">
        <v>55</v>
      </c>
      <c r="B129" s="22" t="s">
        <v>119</v>
      </c>
      <c r="C129" s="9"/>
      <c r="D129" s="9"/>
      <c r="E129" s="9"/>
      <c r="F129" s="9"/>
      <c r="G129" s="65"/>
      <c r="H129" s="9"/>
      <c r="I129" s="9"/>
      <c r="J129" s="65"/>
      <c r="K129" s="191"/>
      <c r="L129" s="191"/>
      <c r="M129" s="65"/>
      <c r="N129" s="9"/>
      <c r="O129" s="21"/>
      <c r="P129" s="23"/>
    </row>
    <row r="130" spans="1:16" ht="20.100000000000001" customHeight="1" x14ac:dyDescent="0.25">
      <c r="A130" s="321" t="s">
        <v>22</v>
      </c>
      <c r="B130" s="322"/>
      <c r="C130" s="9"/>
      <c r="D130" s="9"/>
      <c r="E130" s="9"/>
      <c r="F130" s="9"/>
      <c r="G130" s="65"/>
      <c r="H130" s="9"/>
      <c r="I130" s="9"/>
      <c r="J130" s="65"/>
      <c r="K130" s="191"/>
      <c r="L130" s="191"/>
      <c r="M130" s="65"/>
      <c r="N130" s="9"/>
      <c r="O130" s="21"/>
      <c r="P130" s="23"/>
    </row>
    <row r="131" spans="1:16" s="31" customFormat="1" ht="15" customHeight="1" thickBot="1" x14ac:dyDescent="0.35">
      <c r="A131" s="327" t="s">
        <v>124</v>
      </c>
      <c r="B131" s="328"/>
      <c r="C131" s="328"/>
      <c r="D131" s="328"/>
      <c r="E131" s="328"/>
      <c r="F131" s="328"/>
      <c r="G131" s="328"/>
      <c r="H131" s="328"/>
      <c r="I131" s="328"/>
      <c r="J131" s="328"/>
      <c r="K131" s="328"/>
      <c r="L131" s="328"/>
      <c r="M131" s="328"/>
      <c r="N131" s="328"/>
      <c r="O131" s="328"/>
      <c r="P131" s="329"/>
    </row>
    <row r="132" spans="1:16" s="82" customFormat="1" ht="30" customHeight="1" x14ac:dyDescent="0.25">
      <c r="A132" s="300" t="s">
        <v>115</v>
      </c>
      <c r="B132" s="301"/>
      <c r="C132" s="301"/>
      <c r="D132" s="301"/>
      <c r="E132" s="301"/>
      <c r="F132" s="301"/>
      <c r="G132" s="301"/>
      <c r="H132" s="301"/>
      <c r="I132" s="301"/>
      <c r="J132" s="301"/>
      <c r="K132" s="301"/>
      <c r="L132" s="301"/>
      <c r="M132" s="301"/>
      <c r="N132" s="301"/>
      <c r="O132" s="301"/>
      <c r="P132" s="302"/>
    </row>
    <row r="133" spans="1:16" s="82" customFormat="1" ht="30" customHeight="1" thickBot="1" x14ac:dyDescent="0.3">
      <c r="A133" s="317" t="s">
        <v>40</v>
      </c>
      <c r="B133" s="318"/>
      <c r="C133" s="87"/>
      <c r="D133" s="87"/>
      <c r="E133" s="87"/>
      <c r="F133" s="87"/>
      <c r="G133" s="79"/>
      <c r="H133" s="87"/>
      <c r="I133" s="87"/>
      <c r="J133" s="79"/>
      <c r="K133" s="221"/>
      <c r="L133" s="221"/>
      <c r="M133" s="79"/>
      <c r="N133" s="87"/>
      <c r="O133" s="90"/>
      <c r="P133" s="91"/>
    </row>
    <row r="134" spans="1:16" ht="15" customHeight="1" x14ac:dyDescent="0.25">
      <c r="A134" s="323" t="s">
        <v>98</v>
      </c>
      <c r="B134" s="324"/>
      <c r="C134" s="9"/>
      <c r="D134" s="9"/>
      <c r="E134" s="9"/>
      <c r="F134" s="9"/>
      <c r="G134" s="65"/>
      <c r="H134" s="9"/>
      <c r="I134" s="9"/>
      <c r="J134" s="65"/>
      <c r="K134" s="191"/>
      <c r="L134" s="191"/>
      <c r="M134" s="65"/>
      <c r="N134" s="9"/>
      <c r="O134" s="36"/>
      <c r="P134" s="37"/>
    </row>
    <row r="135" spans="1:16" ht="15" customHeight="1" x14ac:dyDescent="0.25">
      <c r="A135" s="325" t="s">
        <v>99</v>
      </c>
      <c r="B135" s="326"/>
      <c r="C135" s="9"/>
      <c r="D135" s="9"/>
      <c r="E135" s="9"/>
      <c r="F135" s="9"/>
      <c r="G135" s="65"/>
      <c r="H135" s="9"/>
      <c r="I135" s="9"/>
      <c r="J135" s="65"/>
      <c r="K135" s="191"/>
      <c r="L135" s="191"/>
      <c r="M135" s="65"/>
      <c r="N135" s="9"/>
      <c r="O135" s="36"/>
      <c r="P135" s="37"/>
    </row>
    <row r="136" spans="1:16" ht="25.2" customHeight="1" x14ac:dyDescent="0.25">
      <c r="A136" s="325" t="s">
        <v>100</v>
      </c>
      <c r="B136" s="326"/>
      <c r="C136" s="9"/>
      <c r="D136" s="9"/>
      <c r="E136" s="9"/>
      <c r="F136" s="9"/>
      <c r="G136" s="65"/>
      <c r="H136" s="9"/>
      <c r="I136" s="9"/>
      <c r="J136" s="65"/>
      <c r="K136" s="191"/>
      <c r="L136" s="191"/>
      <c r="M136" s="65"/>
      <c r="N136" s="9"/>
      <c r="O136" s="36"/>
      <c r="P136" s="37"/>
    </row>
    <row r="137" spans="1:16" ht="24.6" customHeight="1" x14ac:dyDescent="0.25">
      <c r="A137" s="325" t="s">
        <v>101</v>
      </c>
      <c r="B137" s="326"/>
      <c r="C137" s="9"/>
      <c r="D137" s="9"/>
      <c r="E137" s="9"/>
      <c r="F137" s="9"/>
      <c r="G137" s="65"/>
      <c r="H137" s="9"/>
      <c r="I137" s="9"/>
      <c r="J137" s="65"/>
      <c r="K137" s="191"/>
      <c r="L137" s="191"/>
      <c r="M137" s="65"/>
      <c r="N137" s="9"/>
      <c r="O137" s="36"/>
      <c r="P137" s="37"/>
    </row>
    <row r="138" spans="1:16" ht="30" customHeight="1" x14ac:dyDescent="0.25">
      <c r="A138" s="325" t="s">
        <v>102</v>
      </c>
      <c r="B138" s="326"/>
      <c r="C138" s="9"/>
      <c r="D138" s="9"/>
      <c r="E138" s="9"/>
      <c r="F138" s="9"/>
      <c r="G138" s="65"/>
      <c r="H138" s="9"/>
      <c r="I138" s="9"/>
      <c r="J138" s="65"/>
      <c r="K138" s="191"/>
      <c r="L138" s="191"/>
      <c r="M138" s="65"/>
      <c r="N138" s="9"/>
      <c r="O138" s="36"/>
      <c r="P138" s="37"/>
    </row>
    <row r="139" spans="1:16" ht="15" customHeight="1" x14ac:dyDescent="0.25">
      <c r="A139" s="325" t="s">
        <v>103</v>
      </c>
      <c r="B139" s="326"/>
      <c r="C139" s="9"/>
      <c r="D139" s="9"/>
      <c r="E139" s="9"/>
      <c r="F139" s="9"/>
      <c r="G139" s="65"/>
      <c r="H139" s="9"/>
      <c r="I139" s="9"/>
      <c r="J139" s="65"/>
      <c r="K139" s="191"/>
      <c r="L139" s="191"/>
      <c r="M139" s="65"/>
      <c r="N139" s="9"/>
      <c r="O139" s="36"/>
      <c r="P139" s="37"/>
    </row>
    <row r="140" spans="1:16" ht="18.600000000000001" customHeight="1" x14ac:dyDescent="0.25">
      <c r="A140" s="325" t="s">
        <v>104</v>
      </c>
      <c r="B140" s="326"/>
      <c r="C140" s="9"/>
      <c r="D140" s="9"/>
      <c r="E140" s="9"/>
      <c r="F140" s="9"/>
      <c r="G140" s="65"/>
      <c r="H140" s="9"/>
      <c r="I140" s="9"/>
      <c r="J140" s="65"/>
      <c r="K140" s="191"/>
      <c r="L140" s="191"/>
      <c r="M140" s="65"/>
      <c r="N140" s="9"/>
      <c r="O140" s="36"/>
      <c r="P140" s="37"/>
    </row>
    <row r="141" spans="1:16" ht="15" customHeight="1" x14ac:dyDescent="0.25">
      <c r="A141" s="325" t="s">
        <v>105</v>
      </c>
      <c r="B141" s="326"/>
      <c r="C141" s="9"/>
      <c r="D141" s="9"/>
      <c r="E141" s="9"/>
      <c r="F141" s="9"/>
      <c r="G141" s="65"/>
      <c r="H141" s="9"/>
      <c r="I141" s="9"/>
      <c r="J141" s="65"/>
      <c r="K141" s="191"/>
      <c r="L141" s="191"/>
      <c r="M141" s="65"/>
      <c r="N141" s="9"/>
      <c r="O141" s="36"/>
      <c r="P141" s="37"/>
    </row>
    <row r="142" spans="1:16" ht="30" customHeight="1" x14ac:dyDescent="0.25">
      <c r="A142" s="325" t="s">
        <v>106</v>
      </c>
      <c r="B142" s="326"/>
      <c r="C142" s="9"/>
      <c r="D142" s="9"/>
      <c r="E142" s="9"/>
      <c r="F142" s="9"/>
      <c r="G142" s="65"/>
      <c r="H142" s="9"/>
      <c r="I142" s="9"/>
      <c r="J142" s="65"/>
      <c r="K142" s="191"/>
      <c r="L142" s="191"/>
      <c r="M142" s="65"/>
      <c r="N142" s="9"/>
      <c r="O142" s="36"/>
      <c r="P142" s="37"/>
    </row>
    <row r="143" spans="1:16" ht="30" customHeight="1" x14ac:dyDescent="0.25">
      <c r="A143" s="325" t="s">
        <v>107</v>
      </c>
      <c r="B143" s="326"/>
      <c r="C143" s="9"/>
      <c r="D143" s="9"/>
      <c r="E143" s="9"/>
      <c r="F143" s="9"/>
      <c r="G143" s="65"/>
      <c r="H143" s="9"/>
      <c r="I143" s="9"/>
      <c r="J143" s="65"/>
      <c r="K143" s="191"/>
      <c r="L143" s="191"/>
      <c r="M143" s="65"/>
      <c r="N143" s="9"/>
      <c r="O143" s="36"/>
      <c r="P143" s="37"/>
    </row>
    <row r="144" spans="1:16" ht="15" customHeight="1" x14ac:dyDescent="0.25">
      <c r="A144" s="325" t="s">
        <v>108</v>
      </c>
      <c r="B144" s="326"/>
      <c r="C144" s="9"/>
      <c r="D144" s="9"/>
      <c r="E144" s="9"/>
      <c r="F144" s="9"/>
      <c r="G144" s="65"/>
      <c r="H144" s="9"/>
      <c r="I144" s="9"/>
      <c r="J144" s="65"/>
      <c r="K144" s="191"/>
      <c r="L144" s="191"/>
      <c r="M144" s="65"/>
      <c r="N144" s="9"/>
      <c r="O144" s="36"/>
      <c r="P144" s="37"/>
    </row>
    <row r="145" spans="1:16" ht="30" customHeight="1" x14ac:dyDescent="0.25">
      <c r="A145" s="325" t="s">
        <v>109</v>
      </c>
      <c r="B145" s="326"/>
      <c r="C145" s="9"/>
      <c r="D145" s="9"/>
      <c r="E145" s="9"/>
      <c r="F145" s="9"/>
      <c r="G145" s="65"/>
      <c r="H145" s="9"/>
      <c r="I145" s="9"/>
      <c r="J145" s="65"/>
      <c r="K145" s="191"/>
      <c r="L145" s="191"/>
      <c r="M145" s="65"/>
      <c r="N145" s="9"/>
      <c r="O145" s="36"/>
      <c r="P145" s="37"/>
    </row>
    <row r="146" spans="1:16" ht="15" customHeight="1" x14ac:dyDescent="0.25">
      <c r="A146" s="325" t="s">
        <v>110</v>
      </c>
      <c r="B146" s="326"/>
      <c r="C146" s="9"/>
      <c r="D146" s="9"/>
      <c r="E146" s="9"/>
      <c r="F146" s="9"/>
      <c r="G146" s="65"/>
      <c r="H146" s="9"/>
      <c r="I146" s="9"/>
      <c r="J146" s="65"/>
      <c r="K146" s="191"/>
      <c r="L146" s="191"/>
      <c r="M146" s="65"/>
      <c r="N146" s="9"/>
      <c r="O146" s="36"/>
      <c r="P146" s="37"/>
    </row>
    <row r="147" spans="1:16" ht="15" customHeight="1" x14ac:dyDescent="0.25">
      <c r="A147" s="325" t="s">
        <v>111</v>
      </c>
      <c r="B147" s="326"/>
      <c r="C147" s="9"/>
      <c r="D147" s="9"/>
      <c r="E147" s="9"/>
      <c r="F147" s="9"/>
      <c r="G147" s="65"/>
      <c r="H147" s="9"/>
      <c r="I147" s="9"/>
      <c r="J147" s="65"/>
      <c r="K147" s="191"/>
      <c r="L147" s="191"/>
      <c r="M147" s="65"/>
      <c r="N147" s="9"/>
      <c r="O147" s="36"/>
      <c r="P147" s="37"/>
    </row>
    <row r="148" spans="1:16" ht="30" customHeight="1" x14ac:dyDescent="0.25">
      <c r="A148" s="325" t="s">
        <v>112</v>
      </c>
      <c r="B148" s="326"/>
      <c r="C148" s="9"/>
      <c r="D148" s="9"/>
      <c r="E148" s="9"/>
      <c r="F148" s="9"/>
      <c r="G148" s="65"/>
      <c r="H148" s="9"/>
      <c r="I148" s="9"/>
      <c r="J148" s="65"/>
      <c r="K148" s="191"/>
      <c r="L148" s="191"/>
      <c r="M148" s="65"/>
      <c r="N148" s="9"/>
      <c r="O148" s="36"/>
      <c r="P148" s="37"/>
    </row>
    <row r="149" spans="1:16" ht="30" customHeight="1" x14ac:dyDescent="0.25">
      <c r="A149" s="325" t="s">
        <v>113</v>
      </c>
      <c r="B149" s="326"/>
      <c r="C149" s="9"/>
      <c r="D149" s="9"/>
      <c r="E149" s="9"/>
      <c r="F149" s="9"/>
      <c r="G149" s="65"/>
      <c r="H149" s="9"/>
      <c r="I149" s="9"/>
      <c r="J149" s="65"/>
      <c r="K149" s="191"/>
      <c r="L149" s="191"/>
      <c r="M149" s="65"/>
      <c r="N149" s="9"/>
      <c r="O149" s="36"/>
      <c r="P149" s="37"/>
    </row>
    <row r="150" spans="1:16" ht="30" customHeight="1" x14ac:dyDescent="0.25">
      <c r="A150" s="325" t="s">
        <v>114</v>
      </c>
      <c r="B150" s="326"/>
      <c r="C150" s="9"/>
      <c r="D150" s="9"/>
      <c r="E150" s="9"/>
      <c r="F150" s="9"/>
      <c r="G150" s="65"/>
      <c r="H150" s="9"/>
      <c r="I150" s="9"/>
      <c r="J150" s="65"/>
      <c r="K150" s="191"/>
      <c r="L150" s="191"/>
      <c r="M150" s="65"/>
      <c r="N150" s="9"/>
      <c r="O150" s="36"/>
      <c r="P150" s="37"/>
    </row>
    <row r="151" spans="1:16" ht="15" customHeight="1" thickBot="1" x14ac:dyDescent="0.3">
      <c r="A151" s="321" t="s">
        <v>22</v>
      </c>
      <c r="B151" s="322"/>
      <c r="C151" s="9"/>
      <c r="D151" s="9"/>
      <c r="E151" s="9"/>
      <c r="F151" s="9"/>
      <c r="G151" s="65"/>
      <c r="H151" s="9"/>
      <c r="I151" s="9"/>
      <c r="J151" s="65"/>
      <c r="K151" s="191"/>
      <c r="L151" s="191"/>
      <c r="M151" s="65"/>
      <c r="N151" s="9"/>
      <c r="O151" s="21"/>
      <c r="P151" s="23"/>
    </row>
    <row r="152" spans="1:16" s="31" customFormat="1" ht="15" customHeight="1" thickBot="1" x14ac:dyDescent="0.3">
      <c r="A152" s="333" t="s">
        <v>127</v>
      </c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5"/>
    </row>
  </sheetData>
  <mergeCells count="85">
    <mergeCell ref="A114:P114"/>
    <mergeCell ref="A105:M105"/>
    <mergeCell ref="A106:B106"/>
    <mergeCell ref="A107:B107"/>
    <mergeCell ref="A85:B85"/>
    <mergeCell ref="A103:B103"/>
    <mergeCell ref="A89:B89"/>
    <mergeCell ref="A90:B90"/>
    <mergeCell ref="A126:B126"/>
    <mergeCell ref="A124:B124"/>
    <mergeCell ref="A115:B115"/>
    <mergeCell ref="A116:B116"/>
    <mergeCell ref="A120:B120"/>
    <mergeCell ref="A123:P123"/>
    <mergeCell ref="A122:B122"/>
    <mergeCell ref="A118:B118"/>
    <mergeCell ref="A119:P119"/>
    <mergeCell ref="A128:B128"/>
    <mergeCell ref="A104:P104"/>
    <mergeCell ref="A152:P152"/>
    <mergeCell ref="A139:B139"/>
    <mergeCell ref="A140:B140"/>
    <mergeCell ref="A141:B141"/>
    <mergeCell ref="A142:B142"/>
    <mergeCell ref="A143:B143"/>
    <mergeCell ref="A144:B144"/>
    <mergeCell ref="A145:B145"/>
    <mergeCell ref="A147:B147"/>
    <mergeCell ref="A150:B150"/>
    <mergeCell ref="A146:B146"/>
    <mergeCell ref="A148:B148"/>
    <mergeCell ref="A149:B149"/>
    <mergeCell ref="A127:P127"/>
    <mergeCell ref="A151:B151"/>
    <mergeCell ref="A130:B130"/>
    <mergeCell ref="A132:P132"/>
    <mergeCell ref="A133:B133"/>
    <mergeCell ref="A134:B134"/>
    <mergeCell ref="A135:B135"/>
    <mergeCell ref="A136:B136"/>
    <mergeCell ref="A137:B137"/>
    <mergeCell ref="A138:B138"/>
    <mergeCell ref="A131:P131"/>
    <mergeCell ref="A24:B24"/>
    <mergeCell ref="A74:B74"/>
    <mergeCell ref="A79:B79"/>
    <mergeCell ref="A22:P22"/>
    <mergeCell ref="A23:B23"/>
    <mergeCell ref="A9:P9"/>
    <mergeCell ref="A11:B11"/>
    <mergeCell ref="A21:B21"/>
    <mergeCell ref="A10:B10"/>
    <mergeCell ref="A15:B15"/>
    <mergeCell ref="A80:B80"/>
    <mergeCell ref="A73:B73"/>
    <mergeCell ref="A66:B66"/>
    <mergeCell ref="A67:B67"/>
    <mergeCell ref="A41:B41"/>
    <mergeCell ref="A65:P65"/>
    <mergeCell ref="A82:B82"/>
    <mergeCell ref="A88:P88"/>
    <mergeCell ref="A87:B87"/>
    <mergeCell ref="A83:B83"/>
    <mergeCell ref="A101:B101"/>
    <mergeCell ref="A93:B93"/>
    <mergeCell ref="A94:B94"/>
    <mergeCell ref="A98:B98"/>
    <mergeCell ref="A99:P99"/>
    <mergeCell ref="A100:B100"/>
    <mergeCell ref="A4:P4"/>
    <mergeCell ref="A2:P2"/>
    <mergeCell ref="A3:P3"/>
    <mergeCell ref="A64:B64"/>
    <mergeCell ref="A42:B42"/>
    <mergeCell ref="A60:B60"/>
    <mergeCell ref="A5:A6"/>
    <mergeCell ref="N5:P5"/>
    <mergeCell ref="A7:B7"/>
    <mergeCell ref="A8:P8"/>
    <mergeCell ref="B5:B6"/>
    <mergeCell ref="C5:G5"/>
    <mergeCell ref="H5:J5"/>
    <mergeCell ref="K5:M5"/>
    <mergeCell ref="A59:B59"/>
    <mergeCell ref="A16:B16"/>
  </mergeCells>
  <phoneticPr fontId="25" type="noConversion"/>
  <pageMargins left="0.39370078740157483" right="0.39370078740157483" top="0.78740157480314965" bottom="0.39370078740157483" header="0" footer="0"/>
  <pageSetup paperSize="9" scale="52" orientation="landscape" r:id="rId1"/>
  <rowBreaks count="5" manualBreakCount="5">
    <brk id="21" max="16383" man="1"/>
    <brk id="41" max="13" man="1"/>
    <brk id="64" max="13" man="1"/>
    <brk id="98" max="13" man="1"/>
    <brk id="131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"/>
  <sheetViews>
    <sheetView workbookViewId="0">
      <selection activeCell="B3" sqref="B3:B5"/>
    </sheetView>
  </sheetViews>
  <sheetFormatPr defaultRowHeight="14.4" x14ac:dyDescent="0.3"/>
  <cols>
    <col min="1" max="1" width="5.77734375" customWidth="1"/>
    <col min="2" max="2" width="16.6640625" customWidth="1"/>
    <col min="3" max="3" width="24.88671875" customWidth="1"/>
    <col min="4" max="4" width="12.44140625" customWidth="1"/>
    <col min="8" max="8" width="11.6640625" customWidth="1"/>
    <col min="9" max="9" width="12.88671875" customWidth="1"/>
    <col min="10" max="10" width="10.88671875" customWidth="1"/>
    <col min="11" max="11" width="12.44140625" customWidth="1"/>
    <col min="16" max="16" width="11" customWidth="1"/>
    <col min="17" max="17" width="12" customWidth="1"/>
  </cols>
  <sheetData>
    <row r="1" spans="2:17" ht="15" thickBot="1" x14ac:dyDescent="0.35"/>
    <row r="2" spans="2:17" x14ac:dyDescent="0.3">
      <c r="B2" s="273" t="s">
        <v>171</v>
      </c>
      <c r="C2" s="274"/>
      <c r="D2" s="57"/>
      <c r="E2" s="57"/>
      <c r="F2" s="57"/>
      <c r="G2" s="57"/>
      <c r="H2" s="156"/>
      <c r="I2" s="57"/>
      <c r="J2" s="57"/>
      <c r="K2" s="156"/>
      <c r="L2" s="200"/>
      <c r="M2" s="200"/>
      <c r="N2" s="156"/>
      <c r="O2" s="57"/>
      <c r="P2" s="55"/>
      <c r="Q2" s="56"/>
    </row>
    <row r="3" spans="2:17" ht="58.8" customHeight="1" x14ac:dyDescent="0.3">
      <c r="B3" s="179" t="s">
        <v>48</v>
      </c>
      <c r="C3" s="22" t="s">
        <v>52</v>
      </c>
      <c r="D3" s="226">
        <v>1825.09</v>
      </c>
      <c r="E3" s="226">
        <f>1800+3675.277</f>
        <v>5475.277</v>
      </c>
      <c r="F3" s="226"/>
      <c r="G3" s="226"/>
      <c r="H3" s="227">
        <f>D3+E3</f>
        <v>7300.3670000000002</v>
      </c>
      <c r="I3" s="226">
        <v>1125</v>
      </c>
      <c r="J3" s="226">
        <v>3375</v>
      </c>
      <c r="K3" s="227">
        <f>I3+J3</f>
        <v>4500</v>
      </c>
      <c r="L3" s="228"/>
      <c r="M3" s="228"/>
      <c r="N3" s="227">
        <f>L3+M3</f>
        <v>0</v>
      </c>
      <c r="O3" s="226">
        <f t="shared" ref="O3:P5" si="0">D3+I3+L3</f>
        <v>2950.09</v>
      </c>
      <c r="P3" s="229">
        <f t="shared" si="0"/>
        <v>8850.277</v>
      </c>
      <c r="Q3" s="230">
        <f>O3+P3</f>
        <v>11800.367</v>
      </c>
    </row>
    <row r="4" spans="2:17" ht="60.6" customHeight="1" x14ac:dyDescent="0.3">
      <c r="B4" s="179" t="s">
        <v>49</v>
      </c>
      <c r="C4" s="22" t="s">
        <v>52</v>
      </c>
      <c r="D4" s="226">
        <v>600</v>
      </c>
      <c r="E4" s="226">
        <v>1800</v>
      </c>
      <c r="F4" s="226"/>
      <c r="G4" s="226"/>
      <c r="H4" s="227">
        <f>D4+E4</f>
        <v>2400</v>
      </c>
      <c r="I4" s="226">
        <v>1125</v>
      </c>
      <c r="J4" s="226">
        <v>3375</v>
      </c>
      <c r="K4" s="227">
        <f>I4+J4</f>
        <v>4500</v>
      </c>
      <c r="L4" s="228">
        <f>1000-432.33</f>
        <v>567.67000000000007</v>
      </c>
      <c r="M4" s="228">
        <f>3000-1297.075</f>
        <v>1702.925</v>
      </c>
      <c r="N4" s="227">
        <f>L4+M4</f>
        <v>2270.5950000000003</v>
      </c>
      <c r="O4" s="226">
        <f t="shared" si="0"/>
        <v>2292.67</v>
      </c>
      <c r="P4" s="229">
        <f t="shared" si="0"/>
        <v>6877.9250000000002</v>
      </c>
      <c r="Q4" s="230">
        <f>O4+P4</f>
        <v>9170.5950000000012</v>
      </c>
    </row>
    <row r="5" spans="2:17" ht="63.6" customHeight="1" x14ac:dyDescent="0.3">
      <c r="B5" s="179" t="s">
        <v>51</v>
      </c>
      <c r="C5" s="22" t="s">
        <v>52</v>
      </c>
      <c r="D5" s="226">
        <v>706.83</v>
      </c>
      <c r="E5" s="226">
        <v>2120.498</v>
      </c>
      <c r="F5" s="226"/>
      <c r="G5" s="226"/>
      <c r="H5" s="227">
        <f>D5+E5</f>
        <v>2827.328</v>
      </c>
      <c r="I5" s="226">
        <v>1412.0255</v>
      </c>
      <c r="J5" s="226">
        <v>4236.0765000000001</v>
      </c>
      <c r="K5" s="227">
        <f>I5+J5</f>
        <v>5648.1019999999999</v>
      </c>
      <c r="L5" s="228">
        <v>634.77499999999998</v>
      </c>
      <c r="M5" s="228">
        <v>1904.325</v>
      </c>
      <c r="N5" s="227">
        <f>L5+M5</f>
        <v>2539.1</v>
      </c>
      <c r="O5" s="226">
        <f t="shared" si="0"/>
        <v>2753.6305000000002</v>
      </c>
      <c r="P5" s="229">
        <f t="shared" si="0"/>
        <v>8260.8995000000014</v>
      </c>
      <c r="Q5" s="230">
        <f>O5+P5</f>
        <v>11014.530000000002</v>
      </c>
    </row>
    <row r="6" spans="2:17" ht="15" thickBot="1" x14ac:dyDescent="0.35">
      <c r="B6" s="269" t="s">
        <v>22</v>
      </c>
      <c r="C6" s="270"/>
      <c r="D6" s="74">
        <f t="shared" ref="D6:Q6" si="1">SUM(D3:D5)</f>
        <v>3131.92</v>
      </c>
      <c r="E6" s="73">
        <f t="shared" si="1"/>
        <v>9395.7749999999996</v>
      </c>
      <c r="F6" s="74"/>
      <c r="G6" s="74"/>
      <c r="H6" s="73">
        <f t="shared" si="1"/>
        <v>12527.695</v>
      </c>
      <c r="I6" s="74">
        <f t="shared" si="1"/>
        <v>3662.0254999999997</v>
      </c>
      <c r="J6" s="73">
        <f t="shared" si="1"/>
        <v>10986.076499999999</v>
      </c>
      <c r="K6" s="73">
        <f t="shared" si="1"/>
        <v>14648.101999999999</v>
      </c>
      <c r="L6" s="195">
        <f t="shared" si="1"/>
        <v>1202.4450000000002</v>
      </c>
      <c r="M6" s="198">
        <f t="shared" si="1"/>
        <v>3607.25</v>
      </c>
      <c r="N6" s="73">
        <f t="shared" si="1"/>
        <v>4809.6949999999997</v>
      </c>
      <c r="O6" s="74">
        <f t="shared" si="1"/>
        <v>7996.3905000000004</v>
      </c>
      <c r="P6" s="75">
        <f t="shared" si="1"/>
        <v>23989.101500000004</v>
      </c>
      <c r="Q6" s="76">
        <f t="shared" si="1"/>
        <v>31985.492000000002</v>
      </c>
    </row>
  </sheetData>
  <mergeCells count="2">
    <mergeCell ref="B2:C2"/>
    <mergeCell ref="B6:C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Паспорт</vt:lpstr>
      <vt:lpstr>Приложение 1 стр.1</vt:lpstr>
      <vt:lpstr>Приложение 1 стр.2</vt:lpstr>
      <vt:lpstr>Лист1</vt:lpstr>
      <vt:lpstr>'Приложение 1 стр.1'!Область_печати</vt:lpstr>
      <vt:lpstr>'Приложение 1 стр.2'!Область_печати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2019-10-29T11:54:48Z</dcterms:modified>
</cp:coreProperties>
</file>