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440" windowWidth="15600" windowHeight="10185"/>
  </bookViews>
  <sheets>
    <sheet name="2018 (5)" sheetId="8" r:id="rId1"/>
    <sheet name="2018(7)" sheetId="4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H245" i="8" l="1"/>
  <c r="G351" i="4"/>
  <c r="G352" i="4"/>
  <c r="H352" i="4"/>
  <c r="H349" i="4"/>
  <c r="I353" i="4"/>
  <c r="I352" i="4"/>
  <c r="I351" i="4" s="1"/>
  <c r="I350" i="4" s="1"/>
  <c r="I349" i="4" s="1"/>
  <c r="K408" i="4" l="1"/>
  <c r="I408" i="4"/>
  <c r="H408" i="4"/>
  <c r="G408" i="4"/>
  <c r="F408" i="4"/>
  <c r="F196" i="4"/>
  <c r="K167" i="4"/>
  <c r="J167" i="4"/>
  <c r="I167" i="4"/>
  <c r="H167" i="4"/>
  <c r="G167" i="4"/>
  <c r="F167" i="4"/>
  <c r="K129" i="4"/>
  <c r="J129" i="4"/>
  <c r="I129" i="4"/>
  <c r="H129" i="4"/>
  <c r="G129" i="4"/>
  <c r="F129" i="4"/>
  <c r="F19" i="8" l="1"/>
  <c r="F201" i="8" l="1"/>
  <c r="F200" i="8" s="1"/>
  <c r="F199" i="8" s="1"/>
  <c r="H199" i="8" s="1"/>
  <c r="I346" i="8" l="1"/>
  <c r="I345" i="8"/>
  <c r="I344" i="8"/>
  <c r="I343" i="8"/>
  <c r="I342" i="8"/>
  <c r="I341" i="8"/>
  <c r="I340" i="8"/>
  <c r="I339" i="8"/>
  <c r="I338" i="8"/>
  <c r="I337" i="8"/>
  <c r="H337" i="8"/>
  <c r="I336" i="8"/>
  <c r="H336" i="8"/>
  <c r="I335" i="8"/>
  <c r="I334" i="8"/>
  <c r="I333" i="8"/>
  <c r="H333" i="8"/>
  <c r="I332" i="8"/>
  <c r="H332" i="8"/>
  <c r="I330" i="8"/>
  <c r="H330" i="8"/>
  <c r="I329" i="8"/>
  <c r="H329" i="8"/>
  <c r="I327" i="8"/>
  <c r="H327" i="8"/>
  <c r="I326" i="8"/>
  <c r="H326" i="8"/>
  <c r="I325" i="8"/>
  <c r="H325" i="8"/>
  <c r="I324" i="8"/>
  <c r="I323" i="8"/>
  <c r="I322" i="8"/>
  <c r="H322" i="8"/>
  <c r="I321" i="8"/>
  <c r="H321" i="8"/>
  <c r="I320" i="8"/>
  <c r="H320" i="8"/>
  <c r="I319" i="8"/>
  <c r="H319" i="8"/>
  <c r="I318" i="8"/>
  <c r="H318" i="8"/>
  <c r="I317" i="8"/>
  <c r="H317" i="8"/>
  <c r="I316" i="8"/>
  <c r="H316" i="8"/>
  <c r="I315" i="8"/>
  <c r="H315" i="8"/>
  <c r="I314" i="8"/>
  <c r="H314" i="8"/>
  <c r="I312" i="8"/>
  <c r="H312" i="8"/>
  <c r="I311" i="8"/>
  <c r="H311" i="8"/>
  <c r="I310" i="8"/>
  <c r="H310" i="8"/>
  <c r="I309" i="8"/>
  <c r="H309" i="8"/>
  <c r="I308" i="8"/>
  <c r="H308" i="8"/>
  <c r="I307" i="8"/>
  <c r="I306" i="8"/>
  <c r="I305" i="8"/>
  <c r="H305" i="8"/>
  <c r="I304" i="8"/>
  <c r="H304" i="8"/>
  <c r="I303" i="8"/>
  <c r="H303" i="8"/>
  <c r="I302" i="8"/>
  <c r="H302" i="8"/>
  <c r="I301" i="8"/>
  <c r="H301" i="8"/>
  <c r="I300" i="8"/>
  <c r="H300" i="8"/>
  <c r="I299" i="8"/>
  <c r="H299" i="8"/>
  <c r="I298" i="8"/>
  <c r="H298" i="8"/>
  <c r="I297" i="8"/>
  <c r="H297" i="8"/>
  <c r="I296" i="8"/>
  <c r="H296" i="8"/>
  <c r="I295" i="8"/>
  <c r="H295" i="8"/>
  <c r="I294" i="8"/>
  <c r="H294" i="8"/>
  <c r="I293" i="8"/>
  <c r="H293" i="8"/>
  <c r="I292" i="8"/>
  <c r="H292" i="8"/>
  <c r="I291" i="8"/>
  <c r="H291" i="8"/>
  <c r="I290" i="8"/>
  <c r="H290" i="8"/>
  <c r="I289" i="8"/>
  <c r="H289" i="8"/>
  <c r="I288" i="8"/>
  <c r="H288" i="8"/>
  <c r="I285" i="8"/>
  <c r="I284" i="8"/>
  <c r="H284" i="8"/>
  <c r="I283" i="8"/>
  <c r="I282" i="8"/>
  <c r="I279" i="8"/>
  <c r="I278" i="8"/>
  <c r="I277" i="8"/>
  <c r="I276" i="8"/>
  <c r="I275" i="8"/>
  <c r="I274" i="8"/>
  <c r="I273" i="8"/>
  <c r="I272" i="8"/>
  <c r="I271" i="8"/>
  <c r="I270" i="8"/>
  <c r="I269" i="8"/>
  <c r="I268" i="8"/>
  <c r="I267" i="8"/>
  <c r="I266" i="8"/>
  <c r="I265" i="8"/>
  <c r="I264" i="8"/>
  <c r="I263" i="8"/>
  <c r="I262" i="8"/>
  <c r="I261" i="8"/>
  <c r="I260" i="8"/>
  <c r="I256" i="8"/>
  <c r="I252" i="8"/>
  <c r="H252" i="8"/>
  <c r="I251" i="8"/>
  <c r="H251" i="8"/>
  <c r="I250" i="8"/>
  <c r="H250" i="8"/>
  <c r="I249" i="8"/>
  <c r="H249" i="8"/>
  <c r="I248" i="8"/>
  <c r="I247" i="8"/>
  <c r="I246" i="8"/>
  <c r="H246" i="8"/>
  <c r="I243" i="8"/>
  <c r="H243" i="8"/>
  <c r="I242" i="8"/>
  <c r="H242" i="8"/>
  <c r="I241" i="8"/>
  <c r="H241" i="8"/>
  <c r="I238" i="8"/>
  <c r="I237" i="8"/>
  <c r="I236" i="8"/>
  <c r="I235" i="8"/>
  <c r="I234" i="8"/>
  <c r="I233" i="8"/>
  <c r="H233" i="8"/>
  <c r="I232" i="8"/>
  <c r="H232" i="8"/>
  <c r="I231" i="8"/>
  <c r="H231" i="8"/>
  <c r="I230" i="8"/>
  <c r="H230" i="8"/>
  <c r="I229" i="8"/>
  <c r="H229" i="8"/>
  <c r="I228" i="8"/>
  <c r="H228" i="8"/>
  <c r="I227" i="8"/>
  <c r="H227" i="8"/>
  <c r="I226" i="8"/>
  <c r="H226" i="8"/>
  <c r="I225" i="8"/>
  <c r="H225" i="8"/>
  <c r="I224" i="8"/>
  <c r="I223" i="8"/>
  <c r="I222" i="8"/>
  <c r="H222" i="8"/>
  <c r="I221" i="8"/>
  <c r="H221" i="8"/>
  <c r="I220" i="8"/>
  <c r="H220" i="8"/>
  <c r="I219" i="8"/>
  <c r="H219" i="8"/>
  <c r="I218" i="8"/>
  <c r="H218" i="8"/>
  <c r="I217" i="8"/>
  <c r="H217" i="8"/>
  <c r="I216" i="8"/>
  <c r="H216" i="8"/>
  <c r="I215" i="8"/>
  <c r="H215" i="8"/>
  <c r="I214" i="8"/>
  <c r="I213" i="8"/>
  <c r="I212" i="8"/>
  <c r="I211" i="8"/>
  <c r="I210" i="8"/>
  <c r="I209" i="8"/>
  <c r="H209" i="8"/>
  <c r="I208" i="8"/>
  <c r="H208" i="8"/>
  <c r="I207" i="8"/>
  <c r="H207" i="8"/>
  <c r="I202" i="8"/>
  <c r="H202" i="8"/>
  <c r="I201" i="8"/>
  <c r="H201" i="8"/>
  <c r="I200" i="8"/>
  <c r="H200" i="8"/>
  <c r="I199" i="8"/>
  <c r="I198" i="8"/>
  <c r="H198" i="8"/>
  <c r="I197" i="8"/>
  <c r="H197" i="8"/>
  <c r="I196" i="8"/>
  <c r="H196" i="8"/>
  <c r="I195" i="8"/>
  <c r="H195" i="8"/>
  <c r="I194" i="8"/>
  <c r="H194" i="8"/>
  <c r="I193" i="8"/>
  <c r="H193" i="8"/>
  <c r="I192" i="8"/>
  <c r="H192" i="8"/>
  <c r="I191" i="8"/>
  <c r="H191" i="8"/>
  <c r="I190" i="8"/>
  <c r="H190" i="8"/>
  <c r="I189" i="8"/>
  <c r="H189" i="8"/>
  <c r="I188" i="8"/>
  <c r="H188" i="8"/>
  <c r="I187" i="8"/>
  <c r="H187" i="8"/>
  <c r="I186" i="8"/>
  <c r="H186" i="8"/>
  <c r="I185" i="8"/>
  <c r="H185" i="8"/>
  <c r="I184" i="8"/>
  <c r="H184" i="8"/>
  <c r="I182" i="8"/>
  <c r="I181" i="8"/>
  <c r="I180" i="8"/>
  <c r="I179" i="8"/>
  <c r="I178" i="8"/>
  <c r="I177" i="8"/>
  <c r="I176" i="8"/>
  <c r="H176" i="8"/>
  <c r="I175" i="8"/>
  <c r="H175" i="8"/>
  <c r="I174" i="8"/>
  <c r="I173" i="8"/>
  <c r="I172" i="8"/>
  <c r="I171" i="8"/>
  <c r="I170" i="8"/>
  <c r="H170" i="8"/>
  <c r="I169" i="8"/>
  <c r="H169" i="8"/>
  <c r="I168" i="8"/>
  <c r="I167" i="8"/>
  <c r="I166" i="8"/>
  <c r="H166" i="8"/>
  <c r="I165" i="8"/>
  <c r="H165" i="8"/>
  <c r="I164" i="8"/>
  <c r="I163" i="8"/>
  <c r="I162" i="8"/>
  <c r="H162" i="8"/>
  <c r="I161" i="8"/>
  <c r="H161" i="8"/>
  <c r="I160" i="8"/>
  <c r="H160" i="8"/>
  <c r="I159" i="8"/>
  <c r="H159" i="8"/>
  <c r="I158" i="8"/>
  <c r="H158" i="8"/>
  <c r="I157" i="8"/>
  <c r="H157" i="8"/>
  <c r="I156" i="8"/>
  <c r="H156" i="8"/>
  <c r="I155" i="8"/>
  <c r="H155" i="8"/>
  <c r="I154" i="8"/>
  <c r="H154" i="8"/>
  <c r="I153" i="8"/>
  <c r="H153" i="8"/>
  <c r="I152" i="8"/>
  <c r="H152" i="8"/>
  <c r="I151" i="8"/>
  <c r="H151" i="8"/>
  <c r="I150" i="8"/>
  <c r="H150" i="8"/>
  <c r="I149" i="8"/>
  <c r="H149" i="8"/>
  <c r="I148" i="8"/>
  <c r="I147" i="8"/>
  <c r="H147" i="8"/>
  <c r="I146" i="8"/>
  <c r="H146" i="8"/>
  <c r="I145" i="8"/>
  <c r="I144" i="8"/>
  <c r="H144" i="8"/>
  <c r="I143" i="8"/>
  <c r="H143" i="8"/>
  <c r="I142" i="8"/>
  <c r="H142" i="8"/>
  <c r="I141" i="8"/>
  <c r="H141" i="8"/>
  <c r="I140" i="8"/>
  <c r="H140" i="8"/>
  <c r="I139" i="8"/>
  <c r="I138" i="8"/>
  <c r="H138" i="8"/>
  <c r="I137" i="8"/>
  <c r="H137" i="8"/>
  <c r="I136" i="8"/>
  <c r="H136" i="8"/>
  <c r="I135" i="8"/>
  <c r="I134" i="8"/>
  <c r="I133" i="8"/>
  <c r="H133" i="8"/>
  <c r="I132" i="8"/>
  <c r="H132" i="8"/>
  <c r="I131" i="8"/>
  <c r="H131" i="8"/>
  <c r="I128" i="8"/>
  <c r="I127" i="8"/>
  <c r="I126" i="8"/>
  <c r="I125" i="8"/>
  <c r="I124" i="8"/>
  <c r="I123" i="8"/>
  <c r="I120" i="8"/>
  <c r="I119" i="8"/>
  <c r="I118" i="8"/>
  <c r="H118" i="8"/>
  <c r="I117" i="8"/>
  <c r="H117" i="8"/>
  <c r="I116" i="8"/>
  <c r="I115" i="8"/>
  <c r="I114" i="8"/>
  <c r="I113" i="8"/>
  <c r="I112" i="8"/>
  <c r="H112" i="8"/>
  <c r="I111" i="8"/>
  <c r="H111" i="8"/>
  <c r="I110" i="8"/>
  <c r="H110" i="8"/>
  <c r="I109" i="8"/>
  <c r="H109" i="8"/>
  <c r="I108" i="8"/>
  <c r="H108" i="8"/>
  <c r="I107" i="8"/>
  <c r="H107" i="8"/>
  <c r="I106" i="8"/>
  <c r="I105" i="8"/>
  <c r="I104" i="8"/>
  <c r="I103" i="8"/>
  <c r="H103" i="8"/>
  <c r="I102" i="8"/>
  <c r="H102" i="8"/>
  <c r="I101" i="8"/>
  <c r="I100" i="8"/>
  <c r="I99" i="8"/>
  <c r="I98" i="8"/>
  <c r="I97" i="8"/>
  <c r="H97" i="8"/>
  <c r="I96" i="8"/>
  <c r="I95" i="8"/>
  <c r="I94" i="8"/>
  <c r="I93" i="8"/>
  <c r="I92" i="8"/>
  <c r="I91" i="8"/>
  <c r="H91" i="8"/>
  <c r="I90" i="8"/>
  <c r="H90" i="8"/>
  <c r="I89" i="8"/>
  <c r="I88" i="8"/>
  <c r="I87" i="8"/>
  <c r="I86" i="8"/>
  <c r="I85" i="8"/>
  <c r="I84" i="8"/>
  <c r="I83" i="8"/>
  <c r="I82" i="8"/>
  <c r="I81" i="8"/>
  <c r="I80" i="8"/>
  <c r="G100" i="8"/>
  <c r="G345" i="8"/>
  <c r="F345" i="8"/>
  <c r="E345" i="8"/>
  <c r="E344" i="8" s="1"/>
  <c r="G344" i="8"/>
  <c r="F344" i="8"/>
  <c r="G211" i="8"/>
  <c r="F211" i="8"/>
  <c r="E211" i="8"/>
  <c r="G281" i="8"/>
  <c r="F281" i="8"/>
  <c r="E281" i="8"/>
  <c r="G201" i="8"/>
  <c r="E201" i="8"/>
  <c r="E200" i="8" s="1"/>
  <c r="E199" i="8" s="1"/>
  <c r="G197" i="8"/>
  <c r="F197" i="8"/>
  <c r="E197" i="8"/>
  <c r="G181" i="8"/>
  <c r="F181" i="8"/>
  <c r="E181" i="8"/>
  <c r="G179" i="8"/>
  <c r="G178" i="8" s="1"/>
  <c r="F179" i="8"/>
  <c r="F178" i="8" s="1"/>
  <c r="E179" i="8"/>
  <c r="E178" i="8"/>
  <c r="E177" i="8" s="1"/>
  <c r="G167" i="8"/>
  <c r="F167" i="8"/>
  <c r="E167" i="8"/>
  <c r="I281" i="8" l="1"/>
  <c r="H281" i="8"/>
  <c r="G200" i="8"/>
  <c r="F177" i="8"/>
  <c r="G199" i="8"/>
  <c r="G177" i="8"/>
  <c r="G208" i="8"/>
  <c r="F208" i="8"/>
  <c r="E208" i="8"/>
  <c r="E212" i="8"/>
  <c r="G212" i="8"/>
  <c r="F212" i="8"/>
  <c r="G265" i="8"/>
  <c r="F265" i="8"/>
  <c r="E265" i="8"/>
  <c r="G336" i="8"/>
  <c r="F336" i="8"/>
  <c r="E336" i="8"/>
  <c r="G237" i="8"/>
  <c r="F237" i="8"/>
  <c r="E237" i="8"/>
  <c r="G306" i="8"/>
  <c r="F306" i="8"/>
  <c r="E306" i="8"/>
  <c r="G274" i="8"/>
  <c r="F274" i="8"/>
  <c r="E274" i="8"/>
  <c r="G316" i="8"/>
  <c r="F316" i="8"/>
  <c r="E316" i="8"/>
  <c r="F466" i="4"/>
  <c r="G342" i="8"/>
  <c r="F342" i="8"/>
  <c r="F341" i="8" s="1"/>
  <c r="E342" i="8"/>
  <c r="E341" i="8" s="1"/>
  <c r="G341" i="8"/>
  <c r="G339" i="8"/>
  <c r="F339" i="8"/>
  <c r="E339" i="8"/>
  <c r="G338" i="8"/>
  <c r="F338" i="8"/>
  <c r="E338" i="8"/>
  <c r="G334" i="8"/>
  <c r="G333" i="8" s="1"/>
  <c r="F334" i="8"/>
  <c r="E334" i="8"/>
  <c r="E333" i="8" s="1"/>
  <c r="G331" i="8"/>
  <c r="F331" i="8"/>
  <c r="E331" i="8"/>
  <c r="G329" i="8"/>
  <c r="F329" i="8"/>
  <c r="F328" i="8" s="1"/>
  <c r="F286" i="8" s="1"/>
  <c r="E329" i="8"/>
  <c r="E328" i="8" s="1"/>
  <c r="E286" i="8" s="1"/>
  <c r="G325" i="8"/>
  <c r="F325" i="8"/>
  <c r="E325" i="8"/>
  <c r="G323" i="8"/>
  <c r="F323" i="8"/>
  <c r="E323" i="8"/>
  <c r="G321" i="8"/>
  <c r="F321" i="8"/>
  <c r="E321" i="8"/>
  <c r="G318" i="8"/>
  <c r="F318" i="8"/>
  <c r="E318" i="8"/>
  <c r="G313" i="8"/>
  <c r="F313" i="8"/>
  <c r="E313" i="8"/>
  <c r="G310" i="8"/>
  <c r="F310" i="8"/>
  <c r="E310" i="8"/>
  <c r="G308" i="8"/>
  <c r="F308" i="8"/>
  <c r="E308" i="8"/>
  <c r="G303" i="8"/>
  <c r="F303" i="8"/>
  <c r="E303" i="8"/>
  <c r="F301" i="8"/>
  <c r="E301" i="8"/>
  <c r="G301" i="8"/>
  <c r="G299" i="8"/>
  <c r="F299" i="8"/>
  <c r="E299" i="8"/>
  <c r="G296" i="8"/>
  <c r="F296" i="8"/>
  <c r="E296" i="8"/>
  <c r="G294" i="8"/>
  <c r="F294" i="8"/>
  <c r="E294" i="8"/>
  <c r="G290" i="8"/>
  <c r="F290" i="8"/>
  <c r="E290" i="8"/>
  <c r="G288" i="8"/>
  <c r="F288" i="8"/>
  <c r="E288" i="8"/>
  <c r="E280" i="8"/>
  <c r="G280" i="8"/>
  <c r="F280" i="8"/>
  <c r="G278" i="8"/>
  <c r="F278" i="8"/>
  <c r="F277" i="8" s="1"/>
  <c r="F276" i="8" s="1"/>
  <c r="E278" i="8"/>
  <c r="E277" i="8" s="1"/>
  <c r="E276" i="8" s="1"/>
  <c r="G277" i="8"/>
  <c r="G276" i="8" s="1"/>
  <c r="G272" i="8"/>
  <c r="F272" i="8"/>
  <c r="E272" i="8"/>
  <c r="I331" i="8" l="1"/>
  <c r="H331" i="8"/>
  <c r="G328" i="8"/>
  <c r="H313" i="8"/>
  <c r="I313" i="8"/>
  <c r="I280" i="8"/>
  <c r="H280" i="8"/>
  <c r="E287" i="8"/>
  <c r="F333" i="8"/>
  <c r="F287" i="8"/>
  <c r="G287" i="8"/>
  <c r="D273" i="8"/>
  <c r="D272" i="8" s="1"/>
  <c r="G270" i="8"/>
  <c r="G269" i="8" s="1"/>
  <c r="F270" i="8"/>
  <c r="F269" i="8" s="1"/>
  <c r="E271" i="8"/>
  <c r="E270" i="8" s="1"/>
  <c r="F263" i="8"/>
  <c r="E263" i="8"/>
  <c r="G263" i="8"/>
  <c r="G259" i="8"/>
  <c r="F259" i="8"/>
  <c r="F258" i="8" s="1"/>
  <c r="F257" i="8" s="1"/>
  <c r="E259" i="8"/>
  <c r="E258" i="8" s="1"/>
  <c r="E257" i="8" s="1"/>
  <c r="G258" i="8"/>
  <c r="I258" i="8" s="1"/>
  <c r="G255" i="8"/>
  <c r="F255" i="8"/>
  <c r="E255" i="8"/>
  <c r="G254" i="8"/>
  <c r="G253" i="8" s="1"/>
  <c r="E254" i="8"/>
  <c r="E253" i="8" s="1"/>
  <c r="G251" i="8"/>
  <c r="F251" i="8"/>
  <c r="E251" i="8"/>
  <c r="G249" i="8"/>
  <c r="F249" i="8"/>
  <c r="E249" i="8"/>
  <c r="G247" i="8"/>
  <c r="F247" i="8"/>
  <c r="E247" i="8"/>
  <c r="G245" i="8"/>
  <c r="F245" i="8"/>
  <c r="F244" i="8" s="1"/>
  <c r="E245" i="8"/>
  <c r="G242" i="8"/>
  <c r="F242" i="8"/>
  <c r="E242" i="8"/>
  <c r="G241" i="8"/>
  <c r="F241" i="8"/>
  <c r="F240" i="8" s="1"/>
  <c r="E241" i="8"/>
  <c r="G235" i="8"/>
  <c r="G234" i="8" s="1"/>
  <c r="F235" i="8"/>
  <c r="F234" i="8" s="1"/>
  <c r="E235" i="8"/>
  <c r="E234" i="8" s="1"/>
  <c r="G230" i="8"/>
  <c r="F230" i="8"/>
  <c r="E230" i="8"/>
  <c r="E229" i="8" s="1"/>
  <c r="E228" i="8" s="1"/>
  <c r="G229" i="8"/>
  <c r="G228" i="8" s="1"/>
  <c r="F229" i="8"/>
  <c r="G225" i="8"/>
  <c r="F225" i="8"/>
  <c r="E225" i="8"/>
  <c r="G223" i="8"/>
  <c r="F223" i="8"/>
  <c r="E223" i="8"/>
  <c r="F222" i="8"/>
  <c r="F221" i="8" s="1"/>
  <c r="G218" i="8"/>
  <c r="F218" i="8"/>
  <c r="E218" i="8"/>
  <c r="G217" i="8"/>
  <c r="G216" i="8" s="1"/>
  <c r="G215" i="8" s="1"/>
  <c r="F217" i="8"/>
  <c r="F216" i="8" s="1"/>
  <c r="F215" i="8" s="1"/>
  <c r="E217" i="8"/>
  <c r="E216" i="8" s="1"/>
  <c r="E215" i="8" s="1"/>
  <c r="G210" i="8"/>
  <c r="F210" i="8"/>
  <c r="E210" i="8"/>
  <c r="G206" i="8"/>
  <c r="G205" i="8" s="1"/>
  <c r="G204" i="8" s="1"/>
  <c r="F206" i="8"/>
  <c r="E206" i="8"/>
  <c r="E205" i="8" s="1"/>
  <c r="E204" i="8" s="1"/>
  <c r="G193" i="8"/>
  <c r="F193" i="8"/>
  <c r="E193" i="8"/>
  <c r="G190" i="8"/>
  <c r="G189" i="8" s="1"/>
  <c r="F190" i="8"/>
  <c r="E190" i="8"/>
  <c r="G188" i="8"/>
  <c r="G186" i="8"/>
  <c r="F186" i="8"/>
  <c r="E186" i="8"/>
  <c r="G185" i="8"/>
  <c r="F185" i="8"/>
  <c r="E185" i="8"/>
  <c r="G184" i="8"/>
  <c r="F184" i="8"/>
  <c r="E184" i="8"/>
  <c r="G175" i="8"/>
  <c r="F175" i="8"/>
  <c r="E175" i="8"/>
  <c r="G173" i="8"/>
  <c r="F173" i="8"/>
  <c r="E173" i="8"/>
  <c r="G171" i="8"/>
  <c r="F171" i="8"/>
  <c r="E171" i="8"/>
  <c r="G170" i="8"/>
  <c r="F170" i="8"/>
  <c r="E170" i="8"/>
  <c r="E169" i="8" s="1"/>
  <c r="G169" i="8"/>
  <c r="F169" i="8"/>
  <c r="G165" i="8"/>
  <c r="F165" i="8"/>
  <c r="E165" i="8"/>
  <c r="F163" i="8"/>
  <c r="E163" i="8"/>
  <c r="G163" i="8"/>
  <c r="G161" i="8"/>
  <c r="F161" i="8"/>
  <c r="E161" i="8"/>
  <c r="E160" i="8" s="1"/>
  <c r="G158" i="8"/>
  <c r="G157" i="8" s="1"/>
  <c r="F158" i="8"/>
  <c r="F157" i="8" s="1"/>
  <c r="E158" i="8"/>
  <c r="E157" i="8" s="1"/>
  <c r="G151" i="8"/>
  <c r="F151" i="8"/>
  <c r="F150" i="8" s="1"/>
  <c r="F149" i="8" s="1"/>
  <c r="E151" i="8"/>
  <c r="E150" i="8" s="1"/>
  <c r="E149" i="8" s="1"/>
  <c r="G150" i="8"/>
  <c r="G149" i="8" s="1"/>
  <c r="G144" i="8"/>
  <c r="F144" i="8"/>
  <c r="E144" i="8"/>
  <c r="E143" i="8" s="1"/>
  <c r="E142" i="8" s="1"/>
  <c r="E124" i="8"/>
  <c r="G143" i="8"/>
  <c r="G142" i="8" s="1"/>
  <c r="F143" i="8"/>
  <c r="F142" i="8" s="1"/>
  <c r="F138" i="8"/>
  <c r="F137" i="8" s="1"/>
  <c r="F136" i="8" s="1"/>
  <c r="E138" i="8"/>
  <c r="E137" i="8" s="1"/>
  <c r="E136" i="8" s="1"/>
  <c r="E134" i="8"/>
  <c r="G138" i="8"/>
  <c r="G137" i="8" s="1"/>
  <c r="G136" i="8" s="1"/>
  <c r="G135" i="8"/>
  <c r="G134" i="8" s="1"/>
  <c r="G130" i="8"/>
  <c r="F130" i="8"/>
  <c r="E130" i="8"/>
  <c r="G127" i="8"/>
  <c r="F127" i="8"/>
  <c r="E127" i="8"/>
  <c r="G124" i="8"/>
  <c r="G123" i="8" s="1"/>
  <c r="F124" i="8"/>
  <c r="F123" i="8" s="1"/>
  <c r="G93" i="8"/>
  <c r="F93" i="8"/>
  <c r="E93" i="8"/>
  <c r="G83" i="8"/>
  <c r="F83" i="8"/>
  <c r="E83" i="8"/>
  <c r="G119" i="8"/>
  <c r="F119" i="8"/>
  <c r="E119" i="8"/>
  <c r="G117" i="8"/>
  <c r="F117" i="8"/>
  <c r="E117" i="8"/>
  <c r="G115" i="8"/>
  <c r="F115" i="8"/>
  <c r="E115" i="8"/>
  <c r="G113" i="8"/>
  <c r="G112" i="8" s="1"/>
  <c r="G111" i="8" s="1"/>
  <c r="F113" i="8"/>
  <c r="F112" i="8" s="1"/>
  <c r="F111" i="8" s="1"/>
  <c r="E113" i="8"/>
  <c r="E112" i="8" s="1"/>
  <c r="E111" i="8" s="1"/>
  <c r="G109" i="8"/>
  <c r="F109" i="8"/>
  <c r="E109" i="8"/>
  <c r="G108" i="8"/>
  <c r="G107" i="8" s="1"/>
  <c r="F108" i="8"/>
  <c r="F107" i="8" s="1"/>
  <c r="E108" i="8"/>
  <c r="E107" i="8" s="1"/>
  <c r="G105" i="8"/>
  <c r="F105" i="8"/>
  <c r="E105" i="8"/>
  <c r="G104" i="8"/>
  <c r="F104" i="8"/>
  <c r="E104" i="8"/>
  <c r="G102" i="8"/>
  <c r="F102" i="8"/>
  <c r="E102" i="8"/>
  <c r="F100" i="8"/>
  <c r="E100" i="8"/>
  <c r="G98" i="8"/>
  <c r="F98" i="8"/>
  <c r="F97" i="8" s="1"/>
  <c r="E98" i="8"/>
  <c r="E97" i="8" s="1"/>
  <c r="G97" i="8"/>
  <c r="G95" i="8"/>
  <c r="F95" i="8"/>
  <c r="E95" i="8"/>
  <c r="G88" i="8"/>
  <c r="F88" i="8"/>
  <c r="E88" i="8"/>
  <c r="G87" i="8"/>
  <c r="F87" i="8"/>
  <c r="E87" i="8"/>
  <c r="G85" i="8"/>
  <c r="F85" i="8"/>
  <c r="E85" i="8"/>
  <c r="K497" i="4"/>
  <c r="K496" i="4"/>
  <c r="K495" i="4"/>
  <c r="K494" i="4"/>
  <c r="K493" i="4"/>
  <c r="K492" i="4"/>
  <c r="J492" i="4"/>
  <c r="K491" i="4"/>
  <c r="J491" i="4"/>
  <c r="K490" i="4"/>
  <c r="J490" i="4"/>
  <c r="K489" i="4"/>
  <c r="J489" i="4"/>
  <c r="K488" i="4"/>
  <c r="J488" i="4"/>
  <c r="K487" i="4"/>
  <c r="J487" i="4"/>
  <c r="K486" i="4"/>
  <c r="J486" i="4"/>
  <c r="K485" i="4"/>
  <c r="K484" i="4"/>
  <c r="K483" i="4"/>
  <c r="K482" i="4"/>
  <c r="K481" i="4"/>
  <c r="K480" i="4"/>
  <c r="K479" i="4"/>
  <c r="K478" i="4"/>
  <c r="K477" i="4"/>
  <c r="K476" i="4"/>
  <c r="K475" i="4"/>
  <c r="K474" i="4"/>
  <c r="K473" i="4"/>
  <c r="K472" i="4"/>
  <c r="K471" i="4"/>
  <c r="K470" i="4"/>
  <c r="K469" i="4"/>
  <c r="K468" i="4"/>
  <c r="K467" i="4"/>
  <c r="K466" i="4"/>
  <c r="K465" i="4"/>
  <c r="K464" i="4"/>
  <c r="J464" i="4"/>
  <c r="K462" i="4"/>
  <c r="J462" i="4"/>
  <c r="K461" i="4"/>
  <c r="J461" i="4"/>
  <c r="K460" i="4"/>
  <c r="J460" i="4"/>
  <c r="K458" i="4"/>
  <c r="J458" i="4"/>
  <c r="K457" i="4"/>
  <c r="J457" i="4"/>
  <c r="K456" i="4"/>
  <c r="J456" i="4"/>
  <c r="K449" i="4"/>
  <c r="J449" i="4"/>
  <c r="K448" i="4"/>
  <c r="J448" i="4"/>
  <c r="K447" i="4"/>
  <c r="J447" i="4"/>
  <c r="K446" i="4"/>
  <c r="J446" i="4"/>
  <c r="K445" i="4"/>
  <c r="J445" i="4"/>
  <c r="K444" i="4"/>
  <c r="J444" i="4"/>
  <c r="K443" i="4"/>
  <c r="J443" i="4"/>
  <c r="K442" i="4"/>
  <c r="J442" i="4"/>
  <c r="K441" i="4"/>
  <c r="J441" i="4"/>
  <c r="K440" i="4"/>
  <c r="J440" i="4"/>
  <c r="K439" i="4"/>
  <c r="J439" i="4"/>
  <c r="K438" i="4"/>
  <c r="J438" i="4"/>
  <c r="K437" i="4"/>
  <c r="J437" i="4"/>
  <c r="K430" i="4"/>
  <c r="J430" i="4"/>
  <c r="K424" i="4"/>
  <c r="K423" i="4"/>
  <c r="K422" i="4"/>
  <c r="K421" i="4"/>
  <c r="K420" i="4"/>
  <c r="J420" i="4"/>
  <c r="K419" i="4"/>
  <c r="J419" i="4"/>
  <c r="K418" i="4"/>
  <c r="J418" i="4"/>
  <c r="K417" i="4"/>
  <c r="J417" i="4"/>
  <c r="K416" i="4"/>
  <c r="J416" i="4"/>
  <c r="K415" i="4"/>
  <c r="J415" i="4"/>
  <c r="K414" i="4"/>
  <c r="J414" i="4"/>
  <c r="K413" i="4"/>
  <c r="J413" i="4"/>
  <c r="K412" i="4"/>
  <c r="K406" i="4"/>
  <c r="K405" i="4"/>
  <c r="K404" i="4"/>
  <c r="K400" i="4"/>
  <c r="K399" i="4"/>
  <c r="K398" i="4"/>
  <c r="J398" i="4"/>
  <c r="K390" i="4"/>
  <c r="J390" i="4"/>
  <c r="K383" i="4"/>
  <c r="K382" i="4"/>
  <c r="J382" i="4"/>
  <c r="K381" i="4"/>
  <c r="J381" i="4"/>
  <c r="K380" i="4"/>
  <c r="K379" i="4"/>
  <c r="J379" i="4"/>
  <c r="K373" i="4"/>
  <c r="K372" i="4"/>
  <c r="K371" i="4"/>
  <c r="K370" i="4"/>
  <c r="K369" i="4"/>
  <c r="K368" i="4"/>
  <c r="K367" i="4"/>
  <c r="K360" i="4"/>
  <c r="K356" i="4"/>
  <c r="J356" i="4"/>
  <c r="K355" i="4"/>
  <c r="J355" i="4"/>
  <c r="K354" i="4"/>
  <c r="J354" i="4"/>
  <c r="K348" i="4"/>
  <c r="K341" i="4"/>
  <c r="K340" i="4"/>
  <c r="K339" i="4"/>
  <c r="J339" i="4"/>
  <c r="K338" i="4"/>
  <c r="J338" i="4"/>
  <c r="K337" i="4"/>
  <c r="K336" i="4"/>
  <c r="K335" i="4"/>
  <c r="K334" i="4"/>
  <c r="K333" i="4"/>
  <c r="J333" i="4"/>
  <c r="K332" i="4"/>
  <c r="J332" i="4"/>
  <c r="K331" i="4"/>
  <c r="J331" i="4"/>
  <c r="K327" i="4"/>
  <c r="K324" i="4"/>
  <c r="J324" i="4"/>
  <c r="K322" i="4"/>
  <c r="K320" i="4"/>
  <c r="K319" i="4"/>
  <c r="K317" i="4"/>
  <c r="K316" i="4"/>
  <c r="K315" i="4"/>
  <c r="K314" i="4"/>
  <c r="K313" i="4"/>
  <c r="K309" i="4"/>
  <c r="J309" i="4"/>
  <c r="K308" i="4"/>
  <c r="J308" i="4"/>
  <c r="K307" i="4"/>
  <c r="J307" i="4"/>
  <c r="K306" i="4"/>
  <c r="J306" i="4"/>
  <c r="K305" i="4"/>
  <c r="K304" i="4"/>
  <c r="K303" i="4"/>
  <c r="J303" i="4"/>
  <c r="K302" i="4"/>
  <c r="J302" i="4"/>
  <c r="K301" i="4"/>
  <c r="J301" i="4"/>
  <c r="K297" i="4"/>
  <c r="J297" i="4"/>
  <c r="K291" i="4"/>
  <c r="K288" i="4"/>
  <c r="K280" i="4"/>
  <c r="K276" i="4"/>
  <c r="K269" i="4"/>
  <c r="J269" i="4"/>
  <c r="K268" i="4"/>
  <c r="K267" i="4"/>
  <c r="J267" i="4"/>
  <c r="K266" i="4"/>
  <c r="J266" i="4"/>
  <c r="K265" i="4"/>
  <c r="J265" i="4"/>
  <c r="K264" i="4"/>
  <c r="K263" i="4"/>
  <c r="K262" i="4"/>
  <c r="K261" i="4"/>
  <c r="K260" i="4"/>
  <c r="K259" i="4"/>
  <c r="K258" i="4"/>
  <c r="K257" i="4"/>
  <c r="J257" i="4"/>
  <c r="K256" i="4"/>
  <c r="J256" i="4"/>
  <c r="K255" i="4"/>
  <c r="K254" i="4"/>
  <c r="K253" i="4"/>
  <c r="J253" i="4"/>
  <c r="K252" i="4"/>
  <c r="J252" i="4"/>
  <c r="K251" i="4"/>
  <c r="J251" i="4"/>
  <c r="K250" i="4"/>
  <c r="J250" i="4"/>
  <c r="K249" i="4"/>
  <c r="J249" i="4"/>
  <c r="K244" i="4"/>
  <c r="J244" i="4"/>
  <c r="K241" i="4"/>
  <c r="J241" i="4"/>
  <c r="K238" i="4"/>
  <c r="J238" i="4"/>
  <c r="K237" i="4"/>
  <c r="J237" i="4"/>
  <c r="K236" i="4"/>
  <c r="J236" i="4"/>
  <c r="K235" i="4"/>
  <c r="J235" i="4"/>
  <c r="K233" i="4"/>
  <c r="K232" i="4"/>
  <c r="K231" i="4"/>
  <c r="K230" i="4"/>
  <c r="K229" i="4"/>
  <c r="K228" i="4"/>
  <c r="J228" i="4"/>
  <c r="K227" i="4"/>
  <c r="J227" i="4"/>
  <c r="K226" i="4"/>
  <c r="J226" i="4"/>
  <c r="K225" i="4"/>
  <c r="J225" i="4"/>
  <c r="K224" i="4"/>
  <c r="J224" i="4"/>
  <c r="K223" i="4"/>
  <c r="J223" i="4"/>
  <c r="K222" i="4"/>
  <c r="J222" i="4"/>
  <c r="K221" i="4"/>
  <c r="J221" i="4"/>
  <c r="K220" i="4"/>
  <c r="J220" i="4"/>
  <c r="K219" i="4"/>
  <c r="K218" i="4"/>
  <c r="K217" i="4"/>
  <c r="J217" i="4"/>
  <c r="K216" i="4"/>
  <c r="J216" i="4"/>
  <c r="K215" i="4"/>
  <c r="J215" i="4"/>
  <c r="K214" i="4"/>
  <c r="K210" i="4"/>
  <c r="J210" i="4"/>
  <c r="K204" i="4"/>
  <c r="K199" i="4"/>
  <c r="K194" i="4"/>
  <c r="J194" i="4"/>
  <c r="K189" i="4"/>
  <c r="K188" i="4"/>
  <c r="K187" i="4"/>
  <c r="J187" i="4"/>
  <c r="K186" i="4"/>
  <c r="J186" i="4"/>
  <c r="K185" i="4"/>
  <c r="K184" i="4"/>
  <c r="K183" i="4"/>
  <c r="J183" i="4"/>
  <c r="K182" i="4"/>
  <c r="J182" i="4"/>
  <c r="K181" i="4"/>
  <c r="J181" i="4"/>
  <c r="K180" i="4"/>
  <c r="J180" i="4"/>
  <c r="K179" i="4"/>
  <c r="J179" i="4"/>
  <c r="K178" i="4"/>
  <c r="J178" i="4"/>
  <c r="K177" i="4"/>
  <c r="J177" i="4"/>
  <c r="K175" i="4"/>
  <c r="J175" i="4"/>
  <c r="K174" i="4"/>
  <c r="J174" i="4"/>
  <c r="K173" i="4"/>
  <c r="J173" i="4"/>
  <c r="K172" i="4"/>
  <c r="J172" i="4"/>
  <c r="K171" i="4"/>
  <c r="J171" i="4"/>
  <c r="K170" i="4"/>
  <c r="J170" i="4"/>
  <c r="K169" i="4"/>
  <c r="J169" i="4"/>
  <c r="K166" i="4"/>
  <c r="K161" i="4"/>
  <c r="J161" i="4"/>
  <c r="K156" i="4"/>
  <c r="J156" i="4"/>
  <c r="K150" i="4"/>
  <c r="J150" i="4"/>
  <c r="K143" i="4"/>
  <c r="J143" i="4"/>
  <c r="K142" i="4"/>
  <c r="J142" i="4"/>
  <c r="K141" i="4"/>
  <c r="J141" i="4"/>
  <c r="K140" i="4"/>
  <c r="J140" i="4"/>
  <c r="K139" i="4"/>
  <c r="J139" i="4"/>
  <c r="K138" i="4"/>
  <c r="J138" i="4"/>
  <c r="K133" i="4"/>
  <c r="J133" i="4"/>
  <c r="K132" i="4"/>
  <c r="J132" i="4"/>
  <c r="K131" i="4"/>
  <c r="J131" i="4"/>
  <c r="K130" i="4"/>
  <c r="J130" i="4"/>
  <c r="K128" i="4"/>
  <c r="J128" i="4"/>
  <c r="K127" i="4"/>
  <c r="J127" i="4"/>
  <c r="K126" i="4"/>
  <c r="J126" i="4"/>
  <c r="K125" i="4"/>
  <c r="J125" i="4"/>
  <c r="K122" i="4"/>
  <c r="J122" i="4"/>
  <c r="K121" i="4"/>
  <c r="J121" i="4"/>
  <c r="K120" i="4"/>
  <c r="J120" i="4"/>
  <c r="K119" i="4"/>
  <c r="J119" i="4"/>
  <c r="K118" i="4"/>
  <c r="J118" i="4"/>
  <c r="K117" i="4"/>
  <c r="J117" i="4"/>
  <c r="K116" i="4"/>
  <c r="K115" i="4"/>
  <c r="J115" i="4"/>
  <c r="K114" i="4"/>
  <c r="J114" i="4"/>
  <c r="K113" i="4"/>
  <c r="J113" i="4"/>
  <c r="K112" i="4"/>
  <c r="J112" i="4"/>
  <c r="K111" i="4"/>
  <c r="J111" i="4"/>
  <c r="K110" i="4"/>
  <c r="J110" i="4"/>
  <c r="K109" i="4"/>
  <c r="J109" i="4"/>
  <c r="K108" i="4"/>
  <c r="J108" i="4"/>
  <c r="K107" i="4"/>
  <c r="J107" i="4"/>
  <c r="K103" i="4"/>
  <c r="K102" i="4"/>
  <c r="K101" i="4"/>
  <c r="K100" i="4"/>
  <c r="K99" i="4"/>
  <c r="J99" i="4"/>
  <c r="K98" i="4"/>
  <c r="J98" i="4"/>
  <c r="K97" i="4"/>
  <c r="J97" i="4"/>
  <c r="K96" i="4"/>
  <c r="J96" i="4"/>
  <c r="K95" i="4"/>
  <c r="J95" i="4"/>
  <c r="K94" i="4"/>
  <c r="J94" i="4"/>
  <c r="K93" i="4"/>
  <c r="J93" i="4"/>
  <c r="K92" i="4"/>
  <c r="J92" i="4"/>
  <c r="K91" i="4"/>
  <c r="J91" i="4"/>
  <c r="K90" i="4"/>
  <c r="J90" i="4"/>
  <c r="K89" i="4"/>
  <c r="J89" i="4"/>
  <c r="K88" i="4"/>
  <c r="J88" i="4"/>
  <c r="K87" i="4"/>
  <c r="J87" i="4"/>
  <c r="K86" i="4"/>
  <c r="J86" i="4"/>
  <c r="K85" i="4"/>
  <c r="J85" i="4"/>
  <c r="K84" i="4"/>
  <c r="J84" i="4"/>
  <c r="K83" i="4"/>
  <c r="J83" i="4"/>
  <c r="K82" i="4"/>
  <c r="J82" i="4"/>
  <c r="K81" i="4"/>
  <c r="K80" i="4"/>
  <c r="K79" i="4"/>
  <c r="K78" i="4"/>
  <c r="K77" i="4"/>
  <c r="K76" i="4"/>
  <c r="K75" i="4"/>
  <c r="K74" i="4"/>
  <c r="K73" i="4"/>
  <c r="K72" i="4"/>
  <c r="K71" i="4"/>
  <c r="K68" i="4"/>
  <c r="K67" i="4"/>
  <c r="K66" i="4"/>
  <c r="K65" i="4"/>
  <c r="K64" i="4"/>
  <c r="J64" i="4"/>
  <c r="K59" i="4"/>
  <c r="J59" i="4"/>
  <c r="K58" i="4"/>
  <c r="J58" i="4"/>
  <c r="K53" i="4"/>
  <c r="J53" i="4"/>
  <c r="K52" i="4"/>
  <c r="K51" i="4"/>
  <c r="J51" i="4"/>
  <c r="K50" i="4"/>
  <c r="J50" i="4"/>
  <c r="K49" i="4"/>
  <c r="J49" i="4"/>
  <c r="K48" i="4"/>
  <c r="J48" i="4"/>
  <c r="K47" i="4"/>
  <c r="J47" i="4"/>
  <c r="K46" i="4"/>
  <c r="J46" i="4"/>
  <c r="K45" i="4"/>
  <c r="J45" i="4"/>
  <c r="K44" i="4"/>
  <c r="J44" i="4"/>
  <c r="K43" i="4"/>
  <c r="J43" i="4"/>
  <c r="K42" i="4"/>
  <c r="J42" i="4"/>
  <c r="K41" i="4"/>
  <c r="J41" i="4"/>
  <c r="K40" i="4"/>
  <c r="J40" i="4"/>
  <c r="K39" i="4"/>
  <c r="J39" i="4"/>
  <c r="K38" i="4"/>
  <c r="J38" i="4"/>
  <c r="K37" i="4"/>
  <c r="J37" i="4"/>
  <c r="K36" i="4"/>
  <c r="J36" i="4"/>
  <c r="K35" i="4"/>
  <c r="J35" i="4"/>
  <c r="K34" i="4"/>
  <c r="J34" i="4"/>
  <c r="K33" i="4"/>
  <c r="J33" i="4"/>
  <c r="K32" i="4"/>
  <c r="K31" i="4"/>
  <c r="J31" i="4"/>
  <c r="K30" i="4"/>
  <c r="J30" i="4"/>
  <c r="K29" i="4"/>
  <c r="J29" i="4"/>
  <c r="K28" i="4"/>
  <c r="J28" i="4"/>
  <c r="K27" i="4"/>
  <c r="J27" i="4"/>
  <c r="K25" i="4"/>
  <c r="J25" i="4"/>
  <c r="K24" i="4"/>
  <c r="J24" i="4"/>
  <c r="K23" i="4"/>
  <c r="J23" i="4"/>
  <c r="K22" i="4"/>
  <c r="J22" i="4"/>
  <c r="K16" i="4"/>
  <c r="K15" i="4"/>
  <c r="I455" i="4"/>
  <c r="G455" i="4"/>
  <c r="I463" i="4"/>
  <c r="H463" i="4"/>
  <c r="K463" i="4" s="1"/>
  <c r="G463" i="4"/>
  <c r="I456" i="4"/>
  <c r="H456" i="4"/>
  <c r="G456" i="4"/>
  <c r="I454" i="4"/>
  <c r="I453" i="4" s="1"/>
  <c r="I452" i="4" s="1"/>
  <c r="I459" i="4"/>
  <c r="H459" i="4"/>
  <c r="K459" i="4" s="1"/>
  <c r="G459" i="4"/>
  <c r="I491" i="4"/>
  <c r="H491" i="4"/>
  <c r="G491" i="4"/>
  <c r="I490" i="4"/>
  <c r="H490" i="4"/>
  <c r="G490" i="4"/>
  <c r="I489" i="4"/>
  <c r="H489" i="4"/>
  <c r="G489" i="4"/>
  <c r="I488" i="4"/>
  <c r="H488" i="4"/>
  <c r="G488" i="4"/>
  <c r="I487" i="4"/>
  <c r="H487" i="4"/>
  <c r="G487" i="4"/>
  <c r="I486" i="4"/>
  <c r="H486" i="4"/>
  <c r="G486" i="4"/>
  <c r="I496" i="4"/>
  <c r="I495" i="4" s="1"/>
  <c r="I494" i="4" s="1"/>
  <c r="I493" i="4" s="1"/>
  <c r="H496" i="4"/>
  <c r="H495" i="4" s="1"/>
  <c r="H494" i="4" s="1"/>
  <c r="H493" i="4" s="1"/>
  <c r="G496" i="4"/>
  <c r="G495" i="4"/>
  <c r="G494" i="4"/>
  <c r="G493" i="4"/>
  <c r="I484" i="4"/>
  <c r="I483" i="4" s="1"/>
  <c r="I482" i="4" s="1"/>
  <c r="I481" i="4" s="1"/>
  <c r="I480" i="4" s="1"/>
  <c r="H484" i="4"/>
  <c r="G484" i="4"/>
  <c r="H483" i="4"/>
  <c r="G483" i="4"/>
  <c r="H482" i="4"/>
  <c r="G482" i="4"/>
  <c r="H481" i="4"/>
  <c r="G481" i="4"/>
  <c r="H480" i="4"/>
  <c r="G480" i="4"/>
  <c r="I478" i="4"/>
  <c r="I477" i="4" s="1"/>
  <c r="I476" i="4" s="1"/>
  <c r="I475" i="4" s="1"/>
  <c r="H478" i="4"/>
  <c r="H477" i="4" s="1"/>
  <c r="H476" i="4" s="1"/>
  <c r="H475" i="4" s="1"/>
  <c r="G478" i="4"/>
  <c r="G477" i="4" s="1"/>
  <c r="G476" i="4" s="1"/>
  <c r="G475" i="4" s="1"/>
  <c r="I473" i="4"/>
  <c r="I472" i="4" s="1"/>
  <c r="I471" i="4" s="1"/>
  <c r="I470" i="4" s="1"/>
  <c r="I469" i="4" s="1"/>
  <c r="H473" i="4"/>
  <c r="H472" i="4" s="1"/>
  <c r="H471" i="4" s="1"/>
  <c r="H470" i="4" s="1"/>
  <c r="H469" i="4" s="1"/>
  <c r="G473" i="4"/>
  <c r="G472" i="4" s="1"/>
  <c r="G471" i="4" s="1"/>
  <c r="G470" i="4" s="1"/>
  <c r="G469" i="4" s="1"/>
  <c r="I328" i="8" l="1"/>
  <c r="H328" i="8"/>
  <c r="I287" i="8"/>
  <c r="H287" i="8"/>
  <c r="G286" i="8"/>
  <c r="G244" i="8"/>
  <c r="I245" i="8"/>
  <c r="I259" i="8"/>
  <c r="G257" i="8"/>
  <c r="I257" i="8" s="1"/>
  <c r="F254" i="8"/>
  <c r="I255" i="8"/>
  <c r="F205" i="8"/>
  <c r="I206" i="8"/>
  <c r="H206" i="8"/>
  <c r="F129" i="8"/>
  <c r="H130" i="8"/>
  <c r="I130" i="8"/>
  <c r="G183" i="8"/>
  <c r="F188" i="8"/>
  <c r="F189" i="8"/>
  <c r="F183" i="8"/>
  <c r="E189" i="8"/>
  <c r="E188" i="8" s="1"/>
  <c r="E183" i="8" s="1"/>
  <c r="G222" i="8"/>
  <c r="G221" i="8" s="1"/>
  <c r="J459" i="4"/>
  <c r="J463" i="4"/>
  <c r="H455" i="4"/>
  <c r="F82" i="8"/>
  <c r="F81" i="8" s="1"/>
  <c r="F80" i="8" s="1"/>
  <c r="G82" i="8"/>
  <c r="G81" i="8" s="1"/>
  <c r="G80" i="8" s="1"/>
  <c r="G92" i="8"/>
  <c r="G91" i="8" s="1"/>
  <c r="G90" i="8" s="1"/>
  <c r="G262" i="8"/>
  <c r="G261" i="8" s="1"/>
  <c r="E262" i="8"/>
  <c r="E261" i="8" s="1"/>
  <c r="F262" i="8"/>
  <c r="F261" i="8" s="1"/>
  <c r="E129" i="8"/>
  <c r="F268" i="8"/>
  <c r="F267" i="8" s="1"/>
  <c r="G268" i="8"/>
  <c r="G267" i="8" s="1"/>
  <c r="E82" i="8"/>
  <c r="E92" i="8"/>
  <c r="E91" i="8" s="1"/>
  <c r="E90" i="8" s="1"/>
  <c r="E269" i="8"/>
  <c r="E268" i="8" s="1"/>
  <c r="E267" i="8" s="1"/>
  <c r="F92" i="8"/>
  <c r="F91" i="8" s="1"/>
  <c r="F90" i="8" s="1"/>
  <c r="G240" i="8"/>
  <c r="E123" i="8"/>
  <c r="E122" i="8" s="1"/>
  <c r="E121" i="8" s="1"/>
  <c r="F160" i="8"/>
  <c r="E244" i="8"/>
  <c r="E240" i="8" s="1"/>
  <c r="E239" i="8" s="1"/>
  <c r="E156" i="8"/>
  <c r="E155" i="8" s="1"/>
  <c r="E81" i="8"/>
  <c r="E80" i="8" s="1"/>
  <c r="G129" i="8"/>
  <c r="G122" i="8" s="1"/>
  <c r="G121" i="8" s="1"/>
  <c r="E222" i="8"/>
  <c r="E221" i="8" s="1"/>
  <c r="E220" i="8" s="1"/>
  <c r="F228" i="8"/>
  <c r="F220" i="8" s="1"/>
  <c r="G220" i="8"/>
  <c r="G203" i="8"/>
  <c r="E203" i="8"/>
  <c r="G160" i="8"/>
  <c r="G141" i="8"/>
  <c r="F141" i="8"/>
  <c r="E141" i="8"/>
  <c r="F122" i="8"/>
  <c r="H447" i="4"/>
  <c r="G447" i="4"/>
  <c r="I447" i="4"/>
  <c r="F447" i="4"/>
  <c r="I443" i="4"/>
  <c r="H443" i="4"/>
  <c r="G443" i="4"/>
  <c r="I379" i="4"/>
  <c r="I378" i="4" s="1"/>
  <c r="H379" i="4"/>
  <c r="H378" i="4" s="1"/>
  <c r="H377" i="4" s="1"/>
  <c r="H376" i="4" s="1"/>
  <c r="I155" i="4"/>
  <c r="H155" i="4"/>
  <c r="H154" i="4" s="1"/>
  <c r="H153" i="4" s="1"/>
  <c r="H152" i="4" s="1"/>
  <c r="I149" i="4"/>
  <c r="H149" i="4"/>
  <c r="H148" i="4" s="1"/>
  <c r="H147" i="4" s="1"/>
  <c r="H146" i="4" s="1"/>
  <c r="I377" i="4" l="1"/>
  <c r="K378" i="4"/>
  <c r="J378" i="4"/>
  <c r="I154" i="4"/>
  <c r="J155" i="4"/>
  <c r="K155" i="4"/>
  <c r="I148" i="4"/>
  <c r="K149" i="4"/>
  <c r="J149" i="4"/>
  <c r="I286" i="8"/>
  <c r="H286" i="8"/>
  <c r="G239" i="8"/>
  <c r="I240" i="8"/>
  <c r="H240" i="8"/>
  <c r="I244" i="8"/>
  <c r="H244" i="8"/>
  <c r="I183" i="8"/>
  <c r="H183" i="8"/>
  <c r="F253" i="8"/>
  <c r="I254" i="8"/>
  <c r="F204" i="8"/>
  <c r="I205" i="8"/>
  <c r="H205" i="8"/>
  <c r="F121" i="8"/>
  <c r="I122" i="8"/>
  <c r="H122" i="8"/>
  <c r="I129" i="8"/>
  <c r="H129" i="8"/>
  <c r="H454" i="4"/>
  <c r="K455" i="4"/>
  <c r="J455" i="4"/>
  <c r="F156" i="8"/>
  <c r="F155" i="8" s="1"/>
  <c r="G156" i="8"/>
  <c r="G155" i="8" s="1"/>
  <c r="I418" i="4"/>
  <c r="I417" i="4" s="1"/>
  <c r="I416" i="4" s="1"/>
  <c r="I415" i="4" s="1"/>
  <c r="H418" i="4"/>
  <c r="H417" i="4" s="1"/>
  <c r="H416" i="4" s="1"/>
  <c r="H415" i="4" s="1"/>
  <c r="I188" i="4"/>
  <c r="H188" i="4"/>
  <c r="G188" i="4"/>
  <c r="I165" i="4"/>
  <c r="H165" i="4"/>
  <c r="H164" i="4" s="1"/>
  <c r="H163" i="4" s="1"/>
  <c r="H162" i="4" s="1"/>
  <c r="G165" i="4"/>
  <c r="G164" i="4" s="1"/>
  <c r="G163" i="4" s="1"/>
  <c r="G162" i="4" s="1"/>
  <c r="G379" i="4"/>
  <c r="H366" i="4"/>
  <c r="H365" i="4" s="1"/>
  <c r="H364" i="4" s="1"/>
  <c r="G366" i="4"/>
  <c r="G365" i="4" s="1"/>
  <c r="G364" i="4" s="1"/>
  <c r="I347" i="4"/>
  <c r="H347" i="4"/>
  <c r="H346" i="4" s="1"/>
  <c r="H345" i="4" s="1"/>
  <c r="H344" i="4" s="1"/>
  <c r="H343" i="4" s="1"/>
  <c r="G347" i="4"/>
  <c r="G346" i="4" s="1"/>
  <c r="G345" i="4" s="1"/>
  <c r="G344" i="4" s="1"/>
  <c r="G343" i="4" s="1"/>
  <c r="I314" i="4"/>
  <c r="H314" i="4"/>
  <c r="G314" i="4"/>
  <c r="I296" i="4"/>
  <c r="H296" i="4"/>
  <c r="H295" i="4" s="1"/>
  <c r="H294" i="4" s="1"/>
  <c r="H293" i="4" s="1"/>
  <c r="H292" i="4" s="1"/>
  <c r="G296" i="4"/>
  <c r="G295" i="4" s="1"/>
  <c r="G294" i="4" s="1"/>
  <c r="G293" i="4" s="1"/>
  <c r="G292" i="4" s="1"/>
  <c r="I275" i="4"/>
  <c r="K275" i="4" s="1"/>
  <c r="H275" i="4"/>
  <c r="G275" i="4"/>
  <c r="I274" i="4"/>
  <c r="K274" i="4" s="1"/>
  <c r="H274" i="4"/>
  <c r="G274" i="4"/>
  <c r="I273" i="4"/>
  <c r="K273" i="4" s="1"/>
  <c r="H273" i="4"/>
  <c r="G273" i="4"/>
  <c r="I260" i="4"/>
  <c r="H260" i="4"/>
  <c r="G260" i="4"/>
  <c r="I250" i="4"/>
  <c r="H250" i="4"/>
  <c r="G250" i="4"/>
  <c r="I213" i="4"/>
  <c r="H213" i="4"/>
  <c r="H212" i="4" s="1"/>
  <c r="H211" i="4" s="1"/>
  <c r="G213" i="4"/>
  <c r="G212" i="4" s="1"/>
  <c r="G211" i="4" s="1"/>
  <c r="G149" i="4"/>
  <c r="G148" i="4" s="1"/>
  <c r="G147" i="4" s="1"/>
  <c r="G146" i="4" s="1"/>
  <c r="I436" i="4"/>
  <c r="I435" i="4" s="1"/>
  <c r="I434" i="4" s="1"/>
  <c r="I433" i="4" s="1"/>
  <c r="I432" i="4" s="1"/>
  <c r="I431" i="4" s="1"/>
  <c r="H436" i="4"/>
  <c r="G436" i="4"/>
  <c r="G435" i="4" s="1"/>
  <c r="G434" i="4" s="1"/>
  <c r="G433" i="4" s="1"/>
  <c r="G432" i="4" s="1"/>
  <c r="G431" i="4" s="1"/>
  <c r="I429" i="4"/>
  <c r="H429" i="4"/>
  <c r="H428" i="4" s="1"/>
  <c r="H427" i="4" s="1"/>
  <c r="H426" i="4" s="1"/>
  <c r="H425" i="4" s="1"/>
  <c r="G429" i="4"/>
  <c r="G428" i="4" s="1"/>
  <c r="G427" i="4" s="1"/>
  <c r="G426" i="4" s="1"/>
  <c r="G425" i="4" s="1"/>
  <c r="H423" i="4"/>
  <c r="H422" i="4" s="1"/>
  <c r="H421" i="4" s="1"/>
  <c r="G423" i="4"/>
  <c r="G422" i="4" s="1"/>
  <c r="G421" i="4" s="1"/>
  <c r="G418" i="4"/>
  <c r="G417" i="4" s="1"/>
  <c r="G416" i="4" s="1"/>
  <c r="G415" i="4" s="1"/>
  <c r="I411" i="4"/>
  <c r="H411" i="4"/>
  <c r="H410" i="4" s="1"/>
  <c r="H409" i="4" s="1"/>
  <c r="H407" i="4" s="1"/>
  <c r="G411" i="4"/>
  <c r="G410" i="4" s="1"/>
  <c r="G409" i="4" s="1"/>
  <c r="G407" i="4" s="1"/>
  <c r="I405" i="4"/>
  <c r="H405" i="4"/>
  <c r="G405" i="4"/>
  <c r="I403" i="4"/>
  <c r="H403" i="4"/>
  <c r="H402" i="4" s="1"/>
  <c r="H401" i="4" s="1"/>
  <c r="G403" i="4"/>
  <c r="G402" i="4" s="1"/>
  <c r="G401" i="4" s="1"/>
  <c r="H395" i="4"/>
  <c r="G395" i="4"/>
  <c r="I399" i="4"/>
  <c r="H399" i="4"/>
  <c r="G399" i="4"/>
  <c r="I389" i="4"/>
  <c r="H389" i="4"/>
  <c r="H388" i="4" s="1"/>
  <c r="H387" i="4" s="1"/>
  <c r="H386" i="4" s="1"/>
  <c r="H385" i="4" s="1"/>
  <c r="G389" i="4"/>
  <c r="G388" i="4" s="1"/>
  <c r="G387" i="4" s="1"/>
  <c r="G386" i="4" s="1"/>
  <c r="G385" i="4" s="1"/>
  <c r="G370" i="4"/>
  <c r="I388" i="4" l="1"/>
  <c r="K389" i="4"/>
  <c r="J389" i="4"/>
  <c r="I212" i="4"/>
  <c r="K213" i="4"/>
  <c r="I295" i="4"/>
  <c r="K296" i="4"/>
  <c r="J296" i="4"/>
  <c r="I346" i="4"/>
  <c r="K347" i="4"/>
  <c r="I402" i="4"/>
  <c r="K402" i="4" s="1"/>
  <c r="K403" i="4"/>
  <c r="I410" i="4"/>
  <c r="K411" i="4"/>
  <c r="I376" i="4"/>
  <c r="J377" i="4"/>
  <c r="K377" i="4"/>
  <c r="I164" i="4"/>
  <c r="K165" i="4"/>
  <c r="I147" i="4"/>
  <c r="J148" i="4"/>
  <c r="K148" i="4"/>
  <c r="I153" i="4"/>
  <c r="K154" i="4"/>
  <c r="J154" i="4"/>
  <c r="H435" i="4"/>
  <c r="K436" i="4"/>
  <c r="J436" i="4"/>
  <c r="I428" i="4"/>
  <c r="K429" i="4"/>
  <c r="J429" i="4"/>
  <c r="I253" i="8"/>
  <c r="F239" i="8"/>
  <c r="H204" i="8"/>
  <c r="I204" i="8"/>
  <c r="F203" i="8"/>
  <c r="H121" i="8"/>
  <c r="I121" i="8"/>
  <c r="H453" i="4"/>
  <c r="K454" i="4"/>
  <c r="J454" i="4"/>
  <c r="H414" i="4"/>
  <c r="H413" i="4" s="1"/>
  <c r="G414" i="4"/>
  <c r="G413" i="4" s="1"/>
  <c r="I401" i="4"/>
  <c r="K401" i="4" s="1"/>
  <c r="I359" i="4"/>
  <c r="H359" i="4"/>
  <c r="H358" i="4" s="1"/>
  <c r="H357" i="4" s="1"/>
  <c r="G359" i="4"/>
  <c r="G358" i="4" s="1"/>
  <c r="G357" i="4" s="1"/>
  <c r="H353" i="4"/>
  <c r="G353" i="4"/>
  <c r="I355" i="4"/>
  <c r="H355" i="4"/>
  <c r="G355" i="4"/>
  <c r="I338" i="4"/>
  <c r="H338" i="4"/>
  <c r="G338" i="4"/>
  <c r="I330" i="4"/>
  <c r="H330" i="4"/>
  <c r="H329" i="4" s="1"/>
  <c r="H328" i="4" s="1"/>
  <c r="G330" i="4"/>
  <c r="I329" i="4"/>
  <c r="I323" i="4"/>
  <c r="H323" i="4"/>
  <c r="G323" i="4"/>
  <c r="I308" i="4"/>
  <c r="H308" i="4"/>
  <c r="G308" i="4"/>
  <c r="I306" i="4"/>
  <c r="H306" i="4"/>
  <c r="G306" i="4"/>
  <c r="I302" i="4"/>
  <c r="H302" i="4"/>
  <c r="G302" i="4"/>
  <c r="I290" i="4"/>
  <c r="K290" i="4" s="1"/>
  <c r="H290" i="4"/>
  <c r="G290" i="4"/>
  <c r="G289" i="4" s="1"/>
  <c r="I289" i="4"/>
  <c r="K289" i="4" s="1"/>
  <c r="H289" i="4"/>
  <c r="G285" i="4"/>
  <c r="I287" i="4"/>
  <c r="K287" i="4" s="1"/>
  <c r="H287" i="4"/>
  <c r="G287" i="4"/>
  <c r="I279" i="4"/>
  <c r="H279" i="4"/>
  <c r="H278" i="4" s="1"/>
  <c r="H277" i="4" s="1"/>
  <c r="H272" i="4" s="1"/>
  <c r="H271" i="4" s="1"/>
  <c r="G279" i="4"/>
  <c r="G278" i="4" s="1"/>
  <c r="G277" i="4" s="1"/>
  <c r="G272" i="4" s="1"/>
  <c r="G271" i="4" s="1"/>
  <c r="I267" i="4"/>
  <c r="I266" i="4" s="1"/>
  <c r="I265" i="4" s="1"/>
  <c r="H267" i="4"/>
  <c r="H266" i="4" s="1"/>
  <c r="H265" i="4" s="1"/>
  <c r="G267" i="4"/>
  <c r="G266" i="4" s="1"/>
  <c r="G265" i="4" s="1"/>
  <c r="I254" i="4"/>
  <c r="I249" i="4" s="1"/>
  <c r="I248" i="4" s="1"/>
  <c r="H254" i="4"/>
  <c r="H249" i="4" s="1"/>
  <c r="H248" i="4" s="1"/>
  <c r="H247" i="4" s="1"/>
  <c r="H246" i="4" s="1"/>
  <c r="G254" i="4"/>
  <c r="G249" i="4" s="1"/>
  <c r="G248" i="4" s="1"/>
  <c r="G247" i="4" s="1"/>
  <c r="G246" i="4" s="1"/>
  <c r="I243" i="4"/>
  <c r="H243" i="4"/>
  <c r="H242" i="4" s="1"/>
  <c r="G243" i="4"/>
  <c r="G242" i="4" s="1"/>
  <c r="I240" i="4"/>
  <c r="H240" i="4"/>
  <c r="H239" i="4" s="1"/>
  <c r="G240" i="4"/>
  <c r="G239" i="4" s="1"/>
  <c r="I236" i="4"/>
  <c r="I235" i="4" s="1"/>
  <c r="H236" i="4"/>
  <c r="H235" i="4" s="1"/>
  <c r="G236" i="4"/>
  <c r="G235" i="4" s="1"/>
  <c r="I232" i="4"/>
  <c r="H232" i="4"/>
  <c r="G232" i="4"/>
  <c r="G230" i="4"/>
  <c r="I225" i="4"/>
  <c r="I224" i="4" s="1"/>
  <c r="H225" i="4"/>
  <c r="H224" i="4" s="1"/>
  <c r="G225" i="4"/>
  <c r="G224" i="4" s="1"/>
  <c r="I328" i="4" l="1"/>
  <c r="K329" i="4"/>
  <c r="J329" i="4"/>
  <c r="K330" i="4"/>
  <c r="J330" i="4"/>
  <c r="I358" i="4"/>
  <c r="K359" i="4"/>
  <c r="K376" i="4"/>
  <c r="J376" i="4"/>
  <c r="I345" i="4"/>
  <c r="K346" i="4"/>
  <c r="I294" i="4"/>
  <c r="K295" i="4"/>
  <c r="J295" i="4"/>
  <c r="I239" i="4"/>
  <c r="K240" i="4"/>
  <c r="J240" i="4"/>
  <c r="I242" i="4"/>
  <c r="K243" i="4"/>
  <c r="J243" i="4"/>
  <c r="I247" i="4"/>
  <c r="K248" i="4"/>
  <c r="J248" i="4"/>
  <c r="I278" i="4"/>
  <c r="K279" i="4"/>
  <c r="K323" i="4"/>
  <c r="J323" i="4"/>
  <c r="I409" i="4"/>
  <c r="K410" i="4"/>
  <c r="I211" i="4"/>
  <c r="K211" i="4" s="1"/>
  <c r="K212" i="4"/>
  <c r="I387" i="4"/>
  <c r="K388" i="4"/>
  <c r="J388" i="4"/>
  <c r="I152" i="4"/>
  <c r="K153" i="4"/>
  <c r="J153" i="4"/>
  <c r="I146" i="4"/>
  <c r="K147" i="4"/>
  <c r="J147" i="4"/>
  <c r="I163" i="4"/>
  <c r="K164" i="4"/>
  <c r="H434" i="4"/>
  <c r="K435" i="4"/>
  <c r="J435" i="4"/>
  <c r="I427" i="4"/>
  <c r="K428" i="4"/>
  <c r="J428" i="4"/>
  <c r="H239" i="8"/>
  <c r="I239" i="8"/>
  <c r="I203" i="8"/>
  <c r="H203" i="8"/>
  <c r="J353" i="4"/>
  <c r="K353" i="4"/>
  <c r="H452" i="4"/>
  <c r="J453" i="4"/>
  <c r="K453" i="4"/>
  <c r="I234" i="4"/>
  <c r="G229" i="4"/>
  <c r="G234" i="4"/>
  <c r="H234" i="4"/>
  <c r="I220" i="4"/>
  <c r="H220" i="4"/>
  <c r="G220" i="4"/>
  <c r="I218" i="4"/>
  <c r="H218" i="4"/>
  <c r="G218" i="4"/>
  <c r="I209" i="4"/>
  <c r="H209" i="4"/>
  <c r="H208" i="4" s="1"/>
  <c r="H207" i="4" s="1"/>
  <c r="H206" i="4" s="1"/>
  <c r="G209" i="4"/>
  <c r="G208" i="4" s="1"/>
  <c r="G207" i="4" s="1"/>
  <c r="G206" i="4" s="1"/>
  <c r="I203" i="4"/>
  <c r="H203" i="4"/>
  <c r="H202" i="4" s="1"/>
  <c r="H201" i="4" s="1"/>
  <c r="H200" i="4" s="1"/>
  <c r="G203" i="4"/>
  <c r="G202" i="4" s="1"/>
  <c r="G201" i="4" s="1"/>
  <c r="G200" i="4" s="1"/>
  <c r="I193" i="4"/>
  <c r="H193" i="4"/>
  <c r="H192" i="4" s="1"/>
  <c r="H191" i="4" s="1"/>
  <c r="H190" i="4" s="1"/>
  <c r="G193" i="4"/>
  <c r="G192" i="4" s="1"/>
  <c r="G191" i="4" s="1"/>
  <c r="G190" i="4" s="1"/>
  <c r="I186" i="4"/>
  <c r="H186" i="4"/>
  <c r="G186" i="4"/>
  <c r="I184" i="4"/>
  <c r="H184" i="4"/>
  <c r="G184" i="4"/>
  <c r="I181" i="4"/>
  <c r="H181" i="4"/>
  <c r="G181" i="4"/>
  <c r="I179" i="4"/>
  <c r="H179" i="4"/>
  <c r="G179" i="4"/>
  <c r="I176" i="4"/>
  <c r="H176" i="4"/>
  <c r="G176" i="4"/>
  <c r="I173" i="4"/>
  <c r="H173" i="4"/>
  <c r="G173" i="4"/>
  <c r="I169" i="4"/>
  <c r="H169" i="4"/>
  <c r="G169" i="4"/>
  <c r="G168" i="4" s="1"/>
  <c r="I160" i="4"/>
  <c r="H160" i="4"/>
  <c r="H159" i="4" s="1"/>
  <c r="H158" i="4" s="1"/>
  <c r="H157" i="4" s="1"/>
  <c r="G160" i="4"/>
  <c r="G159" i="4" s="1"/>
  <c r="G158" i="4" s="1"/>
  <c r="G157" i="4" s="1"/>
  <c r="I159" i="4"/>
  <c r="G155" i="4"/>
  <c r="G154" i="4" s="1"/>
  <c r="G153" i="4" s="1"/>
  <c r="G152" i="4" s="1"/>
  <c r="I141" i="4"/>
  <c r="H141" i="4"/>
  <c r="I139" i="4"/>
  <c r="H139" i="4"/>
  <c r="G139" i="4"/>
  <c r="G141" i="4"/>
  <c r="I407" i="4" l="1"/>
  <c r="K407" i="4" s="1"/>
  <c r="K409" i="4"/>
  <c r="K234" i="4"/>
  <c r="J234" i="4"/>
  <c r="I344" i="4"/>
  <c r="K345" i="4"/>
  <c r="J328" i="4"/>
  <c r="K328" i="4"/>
  <c r="I277" i="4"/>
  <c r="K278" i="4"/>
  <c r="I246" i="4"/>
  <c r="J247" i="4"/>
  <c r="K247" i="4"/>
  <c r="K242" i="4"/>
  <c r="J242" i="4"/>
  <c r="K239" i="4"/>
  <c r="J239" i="4"/>
  <c r="I293" i="4"/>
  <c r="J294" i="4"/>
  <c r="K294" i="4"/>
  <c r="I357" i="4"/>
  <c r="K357" i="4" s="1"/>
  <c r="K358" i="4"/>
  <c r="I202" i="4"/>
  <c r="K203" i="4"/>
  <c r="I208" i="4"/>
  <c r="K209" i="4"/>
  <c r="J209" i="4"/>
  <c r="I386" i="4"/>
  <c r="J387" i="4"/>
  <c r="K387" i="4"/>
  <c r="I192" i="4"/>
  <c r="K193" i="4"/>
  <c r="J193" i="4"/>
  <c r="I158" i="4"/>
  <c r="K159" i="4"/>
  <c r="J159" i="4"/>
  <c r="K160" i="4"/>
  <c r="J160" i="4"/>
  <c r="I162" i="4"/>
  <c r="K162" i="4" s="1"/>
  <c r="K163" i="4"/>
  <c r="K146" i="4"/>
  <c r="J146" i="4"/>
  <c r="J152" i="4"/>
  <c r="K152" i="4"/>
  <c r="H433" i="4"/>
  <c r="J434" i="4"/>
  <c r="K434" i="4"/>
  <c r="I426" i="4"/>
  <c r="J427" i="4"/>
  <c r="K427" i="4"/>
  <c r="K176" i="4"/>
  <c r="J176" i="4"/>
  <c r="H351" i="4"/>
  <c r="H350" i="4" s="1"/>
  <c r="K352" i="4"/>
  <c r="J352" i="4"/>
  <c r="K452" i="4"/>
  <c r="J452" i="4"/>
  <c r="G350" i="4"/>
  <c r="G349" i="4" s="1"/>
  <c r="G342" i="4" s="1"/>
  <c r="I168" i="4"/>
  <c r="H168" i="4"/>
  <c r="H151" i="4" s="1"/>
  <c r="G138" i="4"/>
  <c r="G137" i="4" s="1"/>
  <c r="G136" i="4" s="1"/>
  <c r="G135" i="4" s="1"/>
  <c r="G134" i="4" s="1"/>
  <c r="H138" i="4"/>
  <c r="H137" i="4" s="1"/>
  <c r="H136" i="4" s="1"/>
  <c r="H135" i="4" s="1"/>
  <c r="H134" i="4" s="1"/>
  <c r="I138" i="4"/>
  <c r="I137" i="4" s="1"/>
  <c r="F48" i="8"/>
  <c r="F47" i="8" s="1"/>
  <c r="F46" i="8" s="1"/>
  <c r="G48" i="8"/>
  <c r="E48" i="8"/>
  <c r="E47" i="8" s="1"/>
  <c r="E46" i="8" s="1"/>
  <c r="F16" i="8"/>
  <c r="G16" i="8"/>
  <c r="F15" i="8"/>
  <c r="G15" i="8"/>
  <c r="E15" i="8"/>
  <c r="F14" i="8"/>
  <c r="G14" i="8"/>
  <c r="F75" i="8"/>
  <c r="G75" i="8"/>
  <c r="I75" i="8" s="1"/>
  <c r="F76" i="8"/>
  <c r="G76" i="8"/>
  <c r="F77" i="8"/>
  <c r="G77" i="8"/>
  <c r="F78" i="8"/>
  <c r="G78" i="8"/>
  <c r="F79" i="8"/>
  <c r="G79" i="8"/>
  <c r="E79" i="8"/>
  <c r="E78" i="8"/>
  <c r="E77" i="8"/>
  <c r="E76" i="8"/>
  <c r="E75" i="8"/>
  <c r="F73" i="8"/>
  <c r="G73" i="8"/>
  <c r="F72" i="8"/>
  <c r="G72" i="8"/>
  <c r="E73" i="8"/>
  <c r="E72" i="8"/>
  <c r="G68" i="8"/>
  <c r="F68" i="8"/>
  <c r="F67" i="8"/>
  <c r="G67" i="8"/>
  <c r="E68" i="8"/>
  <c r="E67" i="8"/>
  <c r="F65" i="8"/>
  <c r="G65" i="8"/>
  <c r="F64" i="8"/>
  <c r="G64" i="8"/>
  <c r="F63" i="8"/>
  <c r="G63" i="8"/>
  <c r="E65" i="8"/>
  <c r="E64" i="8"/>
  <c r="E63" i="8"/>
  <c r="F61" i="8"/>
  <c r="F60" i="8" s="1"/>
  <c r="G61" i="8"/>
  <c r="E61" i="8"/>
  <c r="E60" i="8" s="1"/>
  <c r="F57" i="8"/>
  <c r="G57" i="8"/>
  <c r="F56" i="8"/>
  <c r="G56" i="8"/>
  <c r="F58" i="8"/>
  <c r="G58" i="8"/>
  <c r="E58" i="8"/>
  <c r="E57" i="8"/>
  <c r="E56" i="8"/>
  <c r="G52" i="8"/>
  <c r="F52" i="8"/>
  <c r="F51" i="8"/>
  <c r="G51" i="8"/>
  <c r="E52" i="8"/>
  <c r="E51" i="8"/>
  <c r="F42" i="8"/>
  <c r="G42" i="8"/>
  <c r="F43" i="8"/>
  <c r="G43" i="8"/>
  <c r="F44" i="8"/>
  <c r="G44" i="8"/>
  <c r="E44" i="8"/>
  <c r="E43" i="8"/>
  <c r="E42" i="8"/>
  <c r="F39" i="8"/>
  <c r="G39" i="8"/>
  <c r="F38" i="8"/>
  <c r="G38" i="8"/>
  <c r="E39" i="8"/>
  <c r="F33" i="8"/>
  <c r="G33" i="8"/>
  <c r="E33" i="8"/>
  <c r="F35" i="8"/>
  <c r="G35" i="8"/>
  <c r="F36" i="8"/>
  <c r="G36" i="8"/>
  <c r="E36" i="8"/>
  <c r="E35" i="8"/>
  <c r="F34" i="8"/>
  <c r="G34" i="8"/>
  <c r="E34" i="8"/>
  <c r="F31" i="8"/>
  <c r="F30" i="8" s="1"/>
  <c r="G31" i="8"/>
  <c r="E31" i="8"/>
  <c r="E30" i="8" s="1"/>
  <c r="F29" i="8"/>
  <c r="F28" i="8" s="1"/>
  <c r="G29" i="8"/>
  <c r="E29" i="8"/>
  <c r="E28" i="8" s="1"/>
  <c r="F25" i="8"/>
  <c r="G25" i="8"/>
  <c r="F24" i="8"/>
  <c r="G24" i="8"/>
  <c r="F23" i="8"/>
  <c r="G23" i="8"/>
  <c r="E25" i="8"/>
  <c r="E24" i="8"/>
  <c r="E23" i="8"/>
  <c r="F18" i="8"/>
  <c r="G18" i="8"/>
  <c r="G19" i="8"/>
  <c r="F20" i="8"/>
  <c r="G20" i="8"/>
  <c r="E20" i="8"/>
  <c r="E19" i="8"/>
  <c r="E18" i="8"/>
  <c r="F13" i="8"/>
  <c r="G13" i="8"/>
  <c r="E16" i="8"/>
  <c r="E14" i="8"/>
  <c r="E13" i="8"/>
  <c r="G132" i="4"/>
  <c r="G131" i="4" s="1"/>
  <c r="G130" i="4" s="1"/>
  <c r="G128" i="4" s="1"/>
  <c r="H132" i="4"/>
  <c r="H131" i="4" s="1"/>
  <c r="H130" i="4" s="1"/>
  <c r="H128" i="4" s="1"/>
  <c r="I132" i="4"/>
  <c r="I131" i="4" s="1"/>
  <c r="I130" i="4" s="1"/>
  <c r="I128" i="4" s="1"/>
  <c r="G109" i="4"/>
  <c r="G108" i="4" s="1"/>
  <c r="G107" i="4" s="1"/>
  <c r="H109" i="4"/>
  <c r="H108" i="4" s="1"/>
  <c r="H107" i="4" s="1"/>
  <c r="I109" i="4"/>
  <c r="I108" i="4" s="1"/>
  <c r="I107" i="4" s="1"/>
  <c r="G115" i="4"/>
  <c r="G114" i="4" s="1"/>
  <c r="H115" i="4"/>
  <c r="H114" i="4" s="1"/>
  <c r="I115" i="4"/>
  <c r="I114" i="4" s="1"/>
  <c r="G119" i="4"/>
  <c r="G118" i="4" s="1"/>
  <c r="H119" i="4"/>
  <c r="H118" i="4" s="1"/>
  <c r="I119" i="4"/>
  <c r="I118" i="4" s="1"/>
  <c r="I113" i="4" s="1"/>
  <c r="G125" i="4"/>
  <c r="H125" i="4"/>
  <c r="I125" i="4"/>
  <c r="H86" i="4"/>
  <c r="I86" i="4"/>
  <c r="G86" i="4"/>
  <c r="G97" i="4"/>
  <c r="H97" i="4"/>
  <c r="I97" i="4"/>
  <c r="G93" i="4"/>
  <c r="H93" i="4"/>
  <c r="I93" i="4"/>
  <c r="G91" i="4"/>
  <c r="H91" i="4"/>
  <c r="I91" i="4"/>
  <c r="G90" i="4"/>
  <c r="H102" i="4"/>
  <c r="H101" i="4" s="1"/>
  <c r="H100" i="4" s="1"/>
  <c r="I102" i="4"/>
  <c r="I101" i="4" s="1"/>
  <c r="G102" i="4"/>
  <c r="G101" i="4" s="1"/>
  <c r="G100" i="4" s="1"/>
  <c r="G73" i="4"/>
  <c r="G72" i="4" s="1"/>
  <c r="H73" i="4"/>
  <c r="H72" i="4" s="1"/>
  <c r="I73" i="4"/>
  <c r="I72" i="4" s="1"/>
  <c r="G76" i="4"/>
  <c r="G71" i="4" s="1"/>
  <c r="G70" i="4" s="1"/>
  <c r="H76" i="4"/>
  <c r="H71" i="4" s="1"/>
  <c r="H70" i="4" s="1"/>
  <c r="I76" i="4"/>
  <c r="I71" i="4" s="1"/>
  <c r="I70" i="4" s="1"/>
  <c r="H63" i="4"/>
  <c r="I63" i="4"/>
  <c r="G63" i="4"/>
  <c r="G62" i="4" s="1"/>
  <c r="G61" i="4" s="1"/>
  <c r="G60" i="4" s="1"/>
  <c r="H66" i="4"/>
  <c r="H65" i="4" s="1"/>
  <c r="G66" i="4"/>
  <c r="G65" i="4" s="1"/>
  <c r="G48" i="4"/>
  <c r="E38" i="8" s="1"/>
  <c r="H51" i="4"/>
  <c r="I51" i="4"/>
  <c r="G51" i="4"/>
  <c r="H47" i="4"/>
  <c r="I47" i="4"/>
  <c r="H42" i="4"/>
  <c r="I42" i="4"/>
  <c r="G42" i="4"/>
  <c r="G40" i="4"/>
  <c r="H40" i="4"/>
  <c r="I40" i="4"/>
  <c r="G38" i="4"/>
  <c r="H38" i="4"/>
  <c r="I38" i="4"/>
  <c r="G26" i="4"/>
  <c r="H26" i="4"/>
  <c r="I26" i="4"/>
  <c r="G22" i="4"/>
  <c r="H22" i="4"/>
  <c r="I22" i="4"/>
  <c r="H31" i="4"/>
  <c r="H30" i="4" s="1"/>
  <c r="I31" i="4"/>
  <c r="I30" i="4" s="1"/>
  <c r="G31" i="4"/>
  <c r="G30" i="4" s="1"/>
  <c r="F496" i="4"/>
  <c r="F495" i="4" s="1"/>
  <c r="F494" i="4" s="1"/>
  <c r="F493" i="4" s="1"/>
  <c r="F491" i="4"/>
  <c r="F490" i="4" s="1"/>
  <c r="F484" i="4"/>
  <c r="F483" i="4" s="1"/>
  <c r="F482" i="4" s="1"/>
  <c r="F481" i="4" s="1"/>
  <c r="F480" i="4" s="1"/>
  <c r="F467" i="4"/>
  <c r="F465" i="4" s="1"/>
  <c r="F459" i="4"/>
  <c r="F456" i="4"/>
  <c r="F445" i="4"/>
  <c r="F443" i="4"/>
  <c r="F429" i="4"/>
  <c r="F428" i="4" s="1"/>
  <c r="F427" i="4" s="1"/>
  <c r="F426" i="4" s="1"/>
  <c r="F425" i="4" s="1"/>
  <c r="F423" i="4"/>
  <c r="F422" i="4" s="1"/>
  <c r="F421" i="4" s="1"/>
  <c r="F418" i="4"/>
  <c r="F417" i="4" s="1"/>
  <c r="F416" i="4" s="1"/>
  <c r="F415" i="4" s="1"/>
  <c r="F411" i="4"/>
  <c r="F410" i="4" s="1"/>
  <c r="F409" i="4" s="1"/>
  <c r="F407" i="4" s="1"/>
  <c r="F397" i="4"/>
  <c r="F395" i="4"/>
  <c r="F390" i="4"/>
  <c r="F389" i="4" s="1"/>
  <c r="F388" i="4" s="1"/>
  <c r="F387" i="4" s="1"/>
  <c r="F386" i="4" s="1"/>
  <c r="F385" i="4" s="1"/>
  <c r="F379" i="4"/>
  <c r="F378" i="4" s="1"/>
  <c r="F377" i="4" s="1"/>
  <c r="F376" i="4" s="1"/>
  <c r="F375" i="4" s="1"/>
  <c r="F374" i="4" s="1"/>
  <c r="F370" i="4"/>
  <c r="F369" i="4" s="1"/>
  <c r="F368" i="4" s="1"/>
  <c r="F366" i="4"/>
  <c r="F365" i="4" s="1"/>
  <c r="F364" i="4" s="1"/>
  <c r="F347" i="4"/>
  <c r="F346" i="4" s="1"/>
  <c r="F345" i="4" s="1"/>
  <c r="F344" i="4" s="1"/>
  <c r="F343" i="4" s="1"/>
  <c r="F342" i="4" s="1"/>
  <c r="F340" i="4"/>
  <c r="F338" i="4"/>
  <c r="F336" i="4"/>
  <c r="F334" i="4"/>
  <c r="F330" i="4"/>
  <c r="F329" i="4" s="1"/>
  <c r="F328" i="4" s="1"/>
  <c r="F326" i="4"/>
  <c r="F325" i="4" s="1"/>
  <c r="F323" i="4"/>
  <c r="F321" i="4"/>
  <c r="F319" i="4"/>
  <c r="F316" i="4"/>
  <c r="F314" i="4"/>
  <c r="F304" i="4"/>
  <c r="F302" i="4"/>
  <c r="F296" i="4"/>
  <c r="F295" i="4" s="1"/>
  <c r="F294" i="4" s="1"/>
  <c r="F293" i="4" s="1"/>
  <c r="F292" i="4" s="1"/>
  <c r="F290" i="4"/>
  <c r="F289" i="4" s="1"/>
  <c r="F287" i="4"/>
  <c r="F286" i="4"/>
  <c r="F285" i="4" s="1"/>
  <c r="F279" i="4"/>
  <c r="F278" i="4" s="1"/>
  <c r="F277" i="4" s="1"/>
  <c r="F275" i="4"/>
  <c r="F274" i="4" s="1"/>
  <c r="F273" i="4" s="1"/>
  <c r="F269" i="4"/>
  <c r="F267" i="4" s="1"/>
  <c r="F266" i="4" s="1"/>
  <c r="F265" i="4" s="1"/>
  <c r="F263" i="4"/>
  <c r="F260" i="4"/>
  <c r="F254" i="4"/>
  <c r="F251" i="4"/>
  <c r="F250" i="4" s="1"/>
  <c r="F240" i="4"/>
  <c r="F239" i="4" s="1"/>
  <c r="F236" i="4"/>
  <c r="F235" i="4" s="1"/>
  <c r="F230" i="4"/>
  <c r="F229" i="4" s="1"/>
  <c r="F227" i="4"/>
  <c r="F226" i="4"/>
  <c r="F221" i="4"/>
  <c r="F220" i="4" s="1"/>
  <c r="F218" i="4"/>
  <c r="F213" i="4"/>
  <c r="F212" i="4" s="1"/>
  <c r="F211" i="4" s="1"/>
  <c r="F209" i="4"/>
  <c r="F208" i="4" s="1"/>
  <c r="F207" i="4" s="1"/>
  <c r="F203" i="4"/>
  <c r="F202" i="4" s="1"/>
  <c r="F201" i="4" s="1"/>
  <c r="F200" i="4" s="1"/>
  <c r="F199" i="4"/>
  <c r="F198" i="4" s="1"/>
  <c r="F197" i="4" s="1"/>
  <c r="F195" i="4" s="1"/>
  <c r="F193" i="4"/>
  <c r="F192" i="4" s="1"/>
  <c r="F191" i="4" s="1"/>
  <c r="F190" i="4" s="1"/>
  <c r="F186" i="4"/>
  <c r="F184" i="4"/>
  <c r="F181" i="4"/>
  <c r="F179" i="4"/>
  <c r="F178" i="4"/>
  <c r="F176" i="4" s="1"/>
  <c r="F175" i="4"/>
  <c r="F173" i="4" s="1"/>
  <c r="F171" i="4"/>
  <c r="F170" i="4"/>
  <c r="F160" i="4"/>
  <c r="F159" i="4" s="1"/>
  <c r="F158" i="4" s="1"/>
  <c r="F157" i="4" s="1"/>
  <c r="F155" i="4"/>
  <c r="F154" i="4" s="1"/>
  <c r="F153" i="4" s="1"/>
  <c r="F152" i="4" s="1"/>
  <c r="F149" i="4"/>
  <c r="F148" i="4" s="1"/>
  <c r="F147" i="4" s="1"/>
  <c r="F146" i="4" s="1"/>
  <c r="F141" i="4"/>
  <c r="F139" i="4"/>
  <c r="F132" i="4"/>
  <c r="F131" i="4" s="1"/>
  <c r="F130" i="4" s="1"/>
  <c r="F128" i="4" s="1"/>
  <c r="F125" i="4"/>
  <c r="F124" i="4" s="1"/>
  <c r="F123" i="4" s="1"/>
  <c r="F119" i="4"/>
  <c r="F118" i="4" s="1"/>
  <c r="F117" i="4"/>
  <c r="F115" i="4" s="1"/>
  <c r="F114" i="4" s="1"/>
  <c r="F109" i="4"/>
  <c r="F108" i="4" s="1"/>
  <c r="F107" i="4" s="1"/>
  <c r="F97" i="4"/>
  <c r="F93" i="4"/>
  <c r="F92" i="4"/>
  <c r="F91" i="4" s="1"/>
  <c r="F88" i="4"/>
  <c r="F87" i="4"/>
  <c r="F76" i="4"/>
  <c r="F73" i="4"/>
  <c r="F72" i="4" s="1"/>
  <c r="F66" i="4"/>
  <c r="F65" i="4" s="1"/>
  <c r="F59" i="4"/>
  <c r="F58" i="4" s="1"/>
  <c r="F57" i="4" s="1"/>
  <c r="F56" i="4" s="1"/>
  <c r="F55" i="4" s="1"/>
  <c r="F51" i="4"/>
  <c r="F50" i="4" s="1"/>
  <c r="F48" i="4"/>
  <c r="F47" i="4" s="1"/>
  <c r="F46" i="4"/>
  <c r="F44" i="4"/>
  <c r="F43" i="4"/>
  <c r="F40" i="4"/>
  <c r="F39" i="4"/>
  <c r="F38" i="4" s="1"/>
  <c r="F32" i="4"/>
  <c r="F31" i="4" s="1"/>
  <c r="F30" i="4" s="1"/>
  <c r="F28" i="4"/>
  <c r="F27" i="4"/>
  <c r="F25" i="4"/>
  <c r="F23" i="4"/>
  <c r="F15" i="4"/>
  <c r="D343" i="8"/>
  <c r="D342" i="8" s="1"/>
  <c r="D341" i="8" s="1"/>
  <c r="D340" i="8"/>
  <c r="D339" i="8" s="1"/>
  <c r="D338" i="8" s="1"/>
  <c r="D334" i="8"/>
  <c r="D333" i="8" s="1"/>
  <c r="D332" i="8"/>
  <c r="D331" i="8" s="1"/>
  <c r="D330" i="8"/>
  <c r="D329" i="8" s="1"/>
  <c r="D327" i="8"/>
  <c r="D326" i="8"/>
  <c r="D324" i="8"/>
  <c r="D323" i="8" s="1"/>
  <c r="D322" i="8"/>
  <c r="D321" i="8" s="1"/>
  <c r="D320" i="8"/>
  <c r="D319" i="8"/>
  <c r="D317" i="8"/>
  <c r="D316" i="8" s="1"/>
  <c r="D315" i="8"/>
  <c r="D314" i="8"/>
  <c r="D312" i="8"/>
  <c r="D311" i="8"/>
  <c r="D309" i="8"/>
  <c r="D308" i="8" s="1"/>
  <c r="D305" i="8"/>
  <c r="D304" i="8"/>
  <c r="D302" i="8"/>
  <c r="D301" i="8" s="1"/>
  <c r="D300" i="8"/>
  <c r="D299" i="8" s="1"/>
  <c r="D298" i="8"/>
  <c r="D297" i="8"/>
  <c r="D295" i="8"/>
  <c r="D294" i="8" s="1"/>
  <c r="D293" i="8"/>
  <c r="D292" i="8"/>
  <c r="D291" i="8"/>
  <c r="D289" i="8"/>
  <c r="D288" i="8" s="1"/>
  <c r="D285" i="8"/>
  <c r="D282" i="8"/>
  <c r="D279" i="8"/>
  <c r="D278" i="8" s="1"/>
  <c r="D277" i="8" s="1"/>
  <c r="D276" i="8" s="1"/>
  <c r="D271" i="8"/>
  <c r="D270" i="8" s="1"/>
  <c r="D264" i="8"/>
  <c r="D263" i="8" s="1"/>
  <c r="D262" i="8" s="1"/>
  <c r="D261" i="8" s="1"/>
  <c r="D260" i="8"/>
  <c r="D259" i="8" s="1"/>
  <c r="D258" i="8" s="1"/>
  <c r="D257" i="8" s="1"/>
  <c r="D256" i="8"/>
  <c r="D255" i="8" s="1"/>
  <c r="D254" i="8" s="1"/>
  <c r="D253" i="8" s="1"/>
  <c r="D248" i="8"/>
  <c r="D247" i="8" s="1"/>
  <c r="D246" i="8"/>
  <c r="D245" i="8" s="1"/>
  <c r="D243" i="8"/>
  <c r="D242" i="8" s="1"/>
  <c r="D241" i="8" s="1"/>
  <c r="D236" i="8"/>
  <c r="D235" i="8" s="1"/>
  <c r="D234" i="8" s="1"/>
  <c r="D233" i="8"/>
  <c r="D232" i="8"/>
  <c r="D231" i="8"/>
  <c r="D226" i="8"/>
  <c r="D225" i="8" s="1"/>
  <c r="D224" i="8"/>
  <c r="D223" i="8" s="1"/>
  <c r="D219" i="8"/>
  <c r="D218" i="8" s="1"/>
  <c r="D217" i="8" s="1"/>
  <c r="D216" i="8" s="1"/>
  <c r="D215" i="8" s="1"/>
  <c r="D214" i="8"/>
  <c r="D213" i="8"/>
  <c r="D207" i="8"/>
  <c r="D206" i="8" s="1"/>
  <c r="D205" i="8" s="1"/>
  <c r="D204" i="8" s="1"/>
  <c r="D196" i="8"/>
  <c r="D195" i="8"/>
  <c r="D194" i="8"/>
  <c r="D191" i="8"/>
  <c r="D190" i="8" s="1"/>
  <c r="D187" i="8"/>
  <c r="D186" i="8" s="1"/>
  <c r="D185" i="8" s="1"/>
  <c r="D184" i="8" s="1"/>
  <c r="D176" i="8"/>
  <c r="D175" i="8" s="1"/>
  <c r="D174" i="8"/>
  <c r="D173" i="8" s="1"/>
  <c r="D172" i="8"/>
  <c r="D171" i="8" s="1"/>
  <c r="D166" i="8"/>
  <c r="D165" i="8" s="1"/>
  <c r="D164" i="8"/>
  <c r="D163" i="8" s="1"/>
  <c r="D162" i="8"/>
  <c r="D161" i="8" s="1"/>
  <c r="D159" i="8"/>
  <c r="D158" i="8" s="1"/>
  <c r="D157" i="8" s="1"/>
  <c r="D153" i="8"/>
  <c r="D152" i="8"/>
  <c r="D148" i="8"/>
  <c r="D146" i="8"/>
  <c r="D145" i="8"/>
  <c r="D140" i="8"/>
  <c r="D139" i="8"/>
  <c r="D135" i="8"/>
  <c r="D134" i="8" s="1"/>
  <c r="D133" i="8"/>
  <c r="D132" i="8"/>
  <c r="D131" i="8"/>
  <c r="D128" i="8"/>
  <c r="D127" i="8" s="1"/>
  <c r="D125" i="8"/>
  <c r="D124" i="8" s="1"/>
  <c r="D120" i="8"/>
  <c r="D119" i="8" s="1"/>
  <c r="D118" i="8"/>
  <c r="D117" i="8" s="1"/>
  <c r="D116" i="8"/>
  <c r="D115" i="8" s="1"/>
  <c r="D114" i="8"/>
  <c r="D113" i="8" s="1"/>
  <c r="D110" i="8"/>
  <c r="D109" i="8" s="1"/>
  <c r="D108" i="8" s="1"/>
  <c r="D107" i="8" s="1"/>
  <c r="D106" i="8"/>
  <c r="D105" i="8" s="1"/>
  <c r="D104" i="8" s="1"/>
  <c r="D103" i="8"/>
  <c r="D102" i="8" s="1"/>
  <c r="D101" i="8"/>
  <c r="D100" i="8" s="1"/>
  <c r="D99" i="8"/>
  <c r="D98" i="8" s="1"/>
  <c r="D96" i="8"/>
  <c r="D95" i="8" s="1"/>
  <c r="D94" i="8"/>
  <c r="D93" i="8" s="1"/>
  <c r="D89" i="8"/>
  <c r="D88" i="8" s="1"/>
  <c r="D87" i="8" s="1"/>
  <c r="D86" i="8"/>
  <c r="D85" i="8" s="1"/>
  <c r="D84" i="8"/>
  <c r="D83" i="8" s="1"/>
  <c r="D79" i="8"/>
  <c r="D78" i="8"/>
  <c r="D77" i="8"/>
  <c r="D76" i="8"/>
  <c r="D75" i="8"/>
  <c r="D73" i="8"/>
  <c r="D72" i="8"/>
  <c r="D68" i="8"/>
  <c r="D67" i="8"/>
  <c r="D65" i="8"/>
  <c r="D64" i="8"/>
  <c r="D63" i="8"/>
  <c r="D61" i="8"/>
  <c r="D60" i="8" s="1"/>
  <c r="D57" i="8"/>
  <c r="D56" i="8"/>
  <c r="D52" i="8"/>
  <c r="D51" i="8"/>
  <c r="D48" i="8"/>
  <c r="D47" i="8" s="1"/>
  <c r="D46" i="8" s="1"/>
  <c r="D44" i="8"/>
  <c r="D43" i="8"/>
  <c r="D42" i="8"/>
  <c r="D39" i="8"/>
  <c r="D38" i="8"/>
  <c r="D36" i="8"/>
  <c r="D35" i="8"/>
  <c r="D34" i="8"/>
  <c r="D33" i="8"/>
  <c r="D31" i="8"/>
  <c r="D30" i="8" s="1"/>
  <c r="D29" i="8"/>
  <c r="D28" i="8" s="1"/>
  <c r="D25" i="8"/>
  <c r="D24" i="8"/>
  <c r="D23" i="8"/>
  <c r="D20" i="8"/>
  <c r="D19" i="8"/>
  <c r="D18" i="8"/>
  <c r="D16" i="8"/>
  <c r="D15" i="8"/>
  <c r="D14" i="8"/>
  <c r="D13" i="8"/>
  <c r="I292" i="4" l="1"/>
  <c r="K293" i="4"/>
  <c r="J293" i="4"/>
  <c r="I272" i="4"/>
  <c r="K277" i="4"/>
  <c r="I201" i="4"/>
  <c r="K202" i="4"/>
  <c r="K246" i="4"/>
  <c r="J246" i="4"/>
  <c r="I343" i="4"/>
  <c r="K343" i="4" s="1"/>
  <c r="K344" i="4"/>
  <c r="I385" i="4"/>
  <c r="K386" i="4"/>
  <c r="J386" i="4"/>
  <c r="I207" i="4"/>
  <c r="K208" i="4"/>
  <c r="J208" i="4"/>
  <c r="I72" i="8"/>
  <c r="I79" i="8"/>
  <c r="I76" i="8"/>
  <c r="I191" i="4"/>
  <c r="K192" i="4"/>
  <c r="J192" i="4"/>
  <c r="K70" i="4"/>
  <c r="I73" i="8"/>
  <c r="I78" i="8"/>
  <c r="I136" i="4"/>
  <c r="J137" i="4"/>
  <c r="K137" i="4"/>
  <c r="I157" i="4"/>
  <c r="J158" i="4"/>
  <c r="K158" i="4"/>
  <c r="G50" i="8"/>
  <c r="I51" i="8"/>
  <c r="H51" i="8"/>
  <c r="H16" i="8"/>
  <c r="I16" i="8"/>
  <c r="G47" i="8"/>
  <c r="I48" i="8"/>
  <c r="H48" i="8"/>
  <c r="I23" i="8"/>
  <c r="H23" i="8"/>
  <c r="I39" i="8"/>
  <c r="H39" i="8"/>
  <c r="I20" i="8"/>
  <c r="H20" i="8"/>
  <c r="I18" i="8"/>
  <c r="H18" i="8"/>
  <c r="I25" i="8"/>
  <c r="H25" i="8"/>
  <c r="G28" i="8"/>
  <c r="I29" i="8"/>
  <c r="H29" i="8"/>
  <c r="G30" i="8"/>
  <c r="I31" i="8"/>
  <c r="H31" i="8"/>
  <c r="I34" i="8"/>
  <c r="H34" i="8"/>
  <c r="H35" i="8"/>
  <c r="I35" i="8"/>
  <c r="I33" i="8"/>
  <c r="H33" i="8"/>
  <c r="H38" i="8"/>
  <c r="I38" i="8"/>
  <c r="I43" i="8"/>
  <c r="H43" i="8"/>
  <c r="I52" i="8"/>
  <c r="H52" i="8"/>
  <c r="H56" i="8"/>
  <c r="I56" i="8"/>
  <c r="I64" i="8"/>
  <c r="H64" i="8"/>
  <c r="I67" i="8"/>
  <c r="H67" i="8"/>
  <c r="H68" i="8"/>
  <c r="I68" i="8"/>
  <c r="I62" i="4"/>
  <c r="K63" i="4"/>
  <c r="J63" i="4"/>
  <c r="G66" i="8"/>
  <c r="I13" i="8"/>
  <c r="H13" i="8"/>
  <c r="I24" i="8"/>
  <c r="H24" i="8"/>
  <c r="I36" i="8"/>
  <c r="H36" i="8"/>
  <c r="H44" i="8"/>
  <c r="I44" i="8"/>
  <c r="I58" i="8"/>
  <c r="H58" i="8"/>
  <c r="I63" i="8"/>
  <c r="H63" i="8"/>
  <c r="I77" i="8"/>
  <c r="H14" i="8"/>
  <c r="I14" i="8"/>
  <c r="I15" i="8"/>
  <c r="H15" i="8"/>
  <c r="H19" i="8"/>
  <c r="I19" i="8"/>
  <c r="I42" i="8"/>
  <c r="H42" i="8"/>
  <c r="I57" i="8"/>
  <c r="H57" i="8"/>
  <c r="G60" i="8"/>
  <c r="I61" i="8"/>
  <c r="H61" i="8"/>
  <c r="H65" i="8"/>
  <c r="I65" i="8"/>
  <c r="H432" i="4"/>
  <c r="K433" i="4"/>
  <c r="J433" i="4"/>
  <c r="I425" i="4"/>
  <c r="K426" i="4"/>
  <c r="J426" i="4"/>
  <c r="J26" i="4"/>
  <c r="K26" i="4"/>
  <c r="I151" i="4"/>
  <c r="K168" i="4"/>
  <c r="J168" i="4"/>
  <c r="K351" i="4"/>
  <c r="J351" i="4"/>
  <c r="J350" i="4"/>
  <c r="K350" i="4"/>
  <c r="D12" i="8"/>
  <c r="D32" i="8"/>
  <c r="D74" i="8"/>
  <c r="D144" i="8"/>
  <c r="D143" i="8" s="1"/>
  <c r="D142" i="8" s="1"/>
  <c r="D151" i="8"/>
  <c r="D150" i="8" s="1"/>
  <c r="D149" i="8" s="1"/>
  <c r="D71" i="8"/>
  <c r="D70" i="8" s="1"/>
  <c r="D69" i="8" s="1"/>
  <c r="D138" i="8"/>
  <c r="D137" i="8" s="1"/>
  <c r="D136" i="8" s="1"/>
  <c r="D318" i="8"/>
  <c r="D303" i="8"/>
  <c r="D212" i="8"/>
  <c r="D211" i="8" s="1"/>
  <c r="D210" i="8" s="1"/>
  <c r="D203" i="8" s="1"/>
  <c r="D193" i="8"/>
  <c r="D310" i="8"/>
  <c r="D22" i="8"/>
  <c r="D21" i="8" s="1"/>
  <c r="D97" i="8"/>
  <c r="D41" i="8"/>
  <c r="D40" i="8" s="1"/>
  <c r="D55" i="8"/>
  <c r="D54" i="8" s="1"/>
  <c r="D66" i="8"/>
  <c r="D130" i="8"/>
  <c r="D129" i="8" s="1"/>
  <c r="D296" i="8"/>
  <c r="D325" i="8"/>
  <c r="D290" i="8"/>
  <c r="F259" i="4"/>
  <c r="F258" i="4" s="1"/>
  <c r="G12" i="8"/>
  <c r="F249" i="4"/>
  <c r="F248" i="4" s="1"/>
  <c r="F247" i="4" s="1"/>
  <c r="F246" i="4" s="1"/>
  <c r="F318" i="4"/>
  <c r="F312" i="4" s="1"/>
  <c r="F313" i="4"/>
  <c r="F138" i="4"/>
  <c r="F137" i="4" s="1"/>
  <c r="F136" i="4" s="1"/>
  <c r="F135" i="4" s="1"/>
  <c r="F134" i="4" s="1"/>
  <c r="H37" i="4"/>
  <c r="H36" i="4" s="1"/>
  <c r="H35" i="4" s="1"/>
  <c r="F26" i="4"/>
  <c r="F86" i="4"/>
  <c r="F85" i="4" s="1"/>
  <c r="F84" i="4" s="1"/>
  <c r="F83" i="4" s="1"/>
  <c r="F82" i="4" s="1"/>
  <c r="G62" i="8"/>
  <c r="E41" i="8"/>
  <c r="E40" i="8" s="1"/>
  <c r="F50" i="8"/>
  <c r="F49" i="8" s="1"/>
  <c r="F45" i="8" s="1"/>
  <c r="E66" i="8"/>
  <c r="F66" i="8"/>
  <c r="E74" i="8"/>
  <c r="G37" i="8"/>
  <c r="F22" i="4"/>
  <c r="F225" i="4"/>
  <c r="F224" i="4" s="1"/>
  <c r="F223" i="4" s="1"/>
  <c r="F272" i="4"/>
  <c r="F271" i="4" s="1"/>
  <c r="F333" i="4"/>
  <c r="F332" i="4" s="1"/>
  <c r="F455" i="4"/>
  <c r="F454" i="4" s="1"/>
  <c r="F453" i="4" s="1"/>
  <c r="F452" i="4" s="1"/>
  <c r="F451" i="4" s="1"/>
  <c r="I37" i="4"/>
  <c r="I36" i="4" s="1"/>
  <c r="I35" i="4" s="1"/>
  <c r="G47" i="4"/>
  <c r="G37" i="4" s="1"/>
  <c r="G36" i="4" s="1"/>
  <c r="G35" i="4" s="1"/>
  <c r="F54" i="4"/>
  <c r="F90" i="4"/>
  <c r="F169" i="4"/>
  <c r="F217" i="4"/>
  <c r="F216" i="4" s="1"/>
  <c r="F394" i="4"/>
  <c r="F393" i="4" s="1"/>
  <c r="F392" i="4" s="1"/>
  <c r="F391" i="4" s="1"/>
  <c r="F384" i="4" s="1"/>
  <c r="F414" i="4"/>
  <c r="F413" i="4" s="1"/>
  <c r="F489" i="4"/>
  <c r="F488" i="4" s="1"/>
  <c r="F487" i="4" s="1"/>
  <c r="G113" i="4"/>
  <c r="F17" i="8"/>
  <c r="G32" i="8"/>
  <c r="F206" i="4"/>
  <c r="F284" i="4"/>
  <c r="F283" i="4" s="1"/>
  <c r="F282" i="4" s="1"/>
  <c r="F281" i="4" s="1"/>
  <c r="F442" i="4"/>
  <c r="F441" i="4" s="1"/>
  <c r="F440" i="4" s="1"/>
  <c r="F439" i="4" s="1"/>
  <c r="F438" i="4" s="1"/>
  <c r="F486" i="4"/>
  <c r="F42" i="4"/>
  <c r="F71" i="4"/>
  <c r="F70" i="4" s="1"/>
  <c r="F69" i="4" s="1"/>
  <c r="F301" i="4"/>
  <c r="F300" i="4" s="1"/>
  <c r="F299" i="4" s="1"/>
  <c r="F298" i="4" s="1"/>
  <c r="I100" i="4"/>
  <c r="F37" i="8"/>
  <c r="F168" i="4"/>
  <c r="F151" i="4" s="1"/>
  <c r="H90" i="4"/>
  <c r="E22" i="8"/>
  <c r="E21" i="8" s="1"/>
  <c r="E37" i="8"/>
  <c r="G22" i="8"/>
  <c r="G55" i="8"/>
  <c r="F55" i="8"/>
  <c r="F54" i="8" s="1"/>
  <c r="E62" i="8"/>
  <c r="E17" i="8"/>
  <c r="G17" i="8"/>
  <c r="F22" i="8"/>
  <c r="F21" i="8" s="1"/>
  <c r="G74" i="8"/>
  <c r="F32" i="8"/>
  <c r="F74" i="8"/>
  <c r="H62" i="4"/>
  <c r="E50" i="8"/>
  <c r="E49" i="8" s="1"/>
  <c r="E45" i="8" s="1"/>
  <c r="E55" i="8"/>
  <c r="E54" i="8" s="1"/>
  <c r="F14" i="4"/>
  <c r="F13" i="4" s="1"/>
  <c r="F12" i="4" s="1"/>
  <c r="F11" i="4" s="1"/>
  <c r="F10" i="4" s="1"/>
  <c r="E12" i="8"/>
  <c r="G41" i="8"/>
  <c r="D37" i="8"/>
  <c r="D27" i="8" s="1"/>
  <c r="D50" i="8"/>
  <c r="D49" i="8" s="1"/>
  <c r="D45" i="8" s="1"/>
  <c r="D62" i="8"/>
  <c r="D189" i="8"/>
  <c r="D188" i="8" s="1"/>
  <c r="D222" i="8"/>
  <c r="D221" i="8" s="1"/>
  <c r="D230" i="8"/>
  <c r="D229" i="8" s="1"/>
  <c r="D228" i="8" s="1"/>
  <c r="F71" i="8"/>
  <c r="G71" i="8"/>
  <c r="E71" i="8"/>
  <c r="F62" i="8"/>
  <c r="F41" i="8"/>
  <c r="F40" i="8" s="1"/>
  <c r="E32" i="8"/>
  <c r="F12" i="8"/>
  <c r="H113" i="4"/>
  <c r="I90" i="4"/>
  <c r="F37" i="4"/>
  <c r="F36" i="4" s="1"/>
  <c r="F35" i="4" s="1"/>
  <c r="F34" i="4" s="1"/>
  <c r="F113" i="4"/>
  <c r="F106" i="4" s="1"/>
  <c r="F105" i="4" s="1"/>
  <c r="F104" i="4" s="1"/>
  <c r="F363" i="4"/>
  <c r="F362" i="4" s="1"/>
  <c r="F361" i="4" s="1"/>
  <c r="F234" i="4"/>
  <c r="F257" i="4"/>
  <c r="F256" i="4" s="1"/>
  <c r="F245" i="4" s="1"/>
  <c r="D183" i="8"/>
  <c r="D269" i="8"/>
  <c r="D268" i="8" s="1"/>
  <c r="D267" i="8" s="1"/>
  <c r="D112" i="8"/>
  <c r="D111" i="8" s="1"/>
  <c r="D17" i="8"/>
  <c r="D123" i="8"/>
  <c r="D122" i="8" s="1"/>
  <c r="D160" i="8"/>
  <c r="D156" i="8" s="1"/>
  <c r="D281" i="8"/>
  <c r="D280" i="8" s="1"/>
  <c r="D313" i="8"/>
  <c r="D82" i="8"/>
  <c r="D81" i="8" s="1"/>
  <c r="D80" i="8" s="1"/>
  <c r="D92" i="8"/>
  <c r="D91" i="8" s="1"/>
  <c r="D170" i="8"/>
  <c r="D169" i="8" s="1"/>
  <c r="D244" i="8"/>
  <c r="D240" i="8" s="1"/>
  <c r="D239" i="8" s="1"/>
  <c r="D328" i="8"/>
  <c r="I206" i="4" l="1"/>
  <c r="J207" i="4"/>
  <c r="K207" i="4"/>
  <c r="K385" i="4"/>
  <c r="J385" i="4"/>
  <c r="I200" i="4"/>
  <c r="K200" i="4" s="1"/>
  <c r="K201" i="4"/>
  <c r="I271" i="4"/>
  <c r="K271" i="4" s="1"/>
  <c r="K272" i="4"/>
  <c r="K292" i="4"/>
  <c r="J292" i="4"/>
  <c r="E70" i="8"/>
  <c r="E69" i="8" s="1"/>
  <c r="I71" i="8"/>
  <c r="I190" i="4"/>
  <c r="J191" i="4"/>
  <c r="K191" i="4"/>
  <c r="K157" i="4"/>
  <c r="J157" i="4"/>
  <c r="I135" i="4"/>
  <c r="K136" i="4"/>
  <c r="J136" i="4"/>
  <c r="G40" i="8"/>
  <c r="H41" i="8"/>
  <c r="I41" i="8"/>
  <c r="I74" i="8"/>
  <c r="G54" i="8"/>
  <c r="I55" i="8"/>
  <c r="H55" i="8"/>
  <c r="I32" i="8"/>
  <c r="H32" i="8"/>
  <c r="I60" i="8"/>
  <c r="H60" i="8"/>
  <c r="I66" i="8"/>
  <c r="H66" i="8"/>
  <c r="I61" i="4"/>
  <c r="J62" i="4"/>
  <c r="K62" i="4"/>
  <c r="G46" i="8"/>
  <c r="H47" i="8"/>
  <c r="I47" i="8"/>
  <c r="G21" i="8"/>
  <c r="H22" i="8"/>
  <c r="I22" i="8"/>
  <c r="H12" i="8"/>
  <c r="I12" i="8"/>
  <c r="I37" i="8"/>
  <c r="H37" i="8"/>
  <c r="G59" i="8"/>
  <c r="G53" i="8" s="1"/>
  <c r="H62" i="8"/>
  <c r="I62" i="8"/>
  <c r="I30" i="8"/>
  <c r="H30" i="8"/>
  <c r="I28" i="8"/>
  <c r="H28" i="8"/>
  <c r="G49" i="8"/>
  <c r="H50" i="8"/>
  <c r="I50" i="8"/>
  <c r="H431" i="4"/>
  <c r="K432" i="4"/>
  <c r="J432" i="4"/>
  <c r="K425" i="4"/>
  <c r="J425" i="4"/>
  <c r="I17" i="8"/>
  <c r="H17" i="8"/>
  <c r="K151" i="4"/>
  <c r="J151" i="4"/>
  <c r="H342" i="4"/>
  <c r="F450" i="4"/>
  <c r="D90" i="8"/>
  <c r="D287" i="8"/>
  <c r="D286" i="8" s="1"/>
  <c r="D11" i="8"/>
  <c r="D10" i="8" s="1"/>
  <c r="D121" i="8"/>
  <c r="D26" i="8"/>
  <c r="D141" i="8"/>
  <c r="D59" i="8"/>
  <c r="D53" i="8" s="1"/>
  <c r="G27" i="8"/>
  <c r="G11" i="8"/>
  <c r="F215" i="4"/>
  <c r="F205" i="4" s="1"/>
  <c r="F145" i="4" s="1"/>
  <c r="F311" i="4"/>
  <c r="F310" i="4" s="1"/>
  <c r="F270" i="4" s="1"/>
  <c r="F21" i="4"/>
  <c r="F20" i="4" s="1"/>
  <c r="F19" i="4" s="1"/>
  <c r="F18" i="4" s="1"/>
  <c r="F17" i="4" s="1"/>
  <c r="F9" i="4" s="1"/>
  <c r="F59" i="8"/>
  <c r="F53" i="8" s="1"/>
  <c r="I342" i="4"/>
  <c r="E27" i="8"/>
  <c r="E26" i="8" s="1"/>
  <c r="F70" i="8"/>
  <c r="F69" i="8" s="1"/>
  <c r="E59" i="8"/>
  <c r="E53" i="8" s="1"/>
  <c r="G70" i="8"/>
  <c r="F27" i="8"/>
  <c r="F26" i="8" s="1"/>
  <c r="E11" i="8"/>
  <c r="E10" i="8" s="1"/>
  <c r="F11" i="8"/>
  <c r="H61" i="4"/>
  <c r="D220" i="8"/>
  <c r="D155" i="8"/>
  <c r="K349" i="4" l="1"/>
  <c r="J349" i="4"/>
  <c r="K206" i="4"/>
  <c r="J206" i="4"/>
  <c r="K190" i="4"/>
  <c r="J190" i="4"/>
  <c r="G10" i="8"/>
  <c r="I134" i="4"/>
  <c r="K135" i="4"/>
  <c r="J135" i="4"/>
  <c r="G26" i="8"/>
  <c r="H27" i="8"/>
  <c r="I27" i="8"/>
  <c r="H59" i="8"/>
  <c r="I59" i="8"/>
  <c r="G69" i="8"/>
  <c r="I69" i="8" s="1"/>
  <c r="I70" i="8"/>
  <c r="H53" i="8"/>
  <c r="I53" i="8"/>
  <c r="H21" i="8"/>
  <c r="I21" i="8"/>
  <c r="I46" i="8"/>
  <c r="H46" i="8"/>
  <c r="G45" i="8"/>
  <c r="K61" i="4"/>
  <c r="J61" i="4"/>
  <c r="I60" i="4"/>
  <c r="I54" i="8"/>
  <c r="H54" i="8"/>
  <c r="I49" i="8"/>
  <c r="H49" i="8"/>
  <c r="I40" i="8"/>
  <c r="H40" i="8"/>
  <c r="J431" i="4"/>
  <c r="K431" i="4"/>
  <c r="F10" i="8"/>
  <c r="F9" i="8" s="1"/>
  <c r="F347" i="8" s="1"/>
  <c r="I11" i="8"/>
  <c r="H11" i="8"/>
  <c r="K342" i="4"/>
  <c r="J342" i="4"/>
  <c r="D347" i="8"/>
  <c r="D9" i="8"/>
  <c r="F144" i="4"/>
  <c r="E9" i="8"/>
  <c r="E347" i="8" s="1"/>
  <c r="F498" i="4"/>
  <c r="H60" i="4"/>
  <c r="G9" i="8" l="1"/>
  <c r="G347" i="8" s="1"/>
  <c r="I347" i="8" s="1"/>
  <c r="J134" i="4"/>
  <c r="K134" i="4"/>
  <c r="K60" i="4"/>
  <c r="J60" i="4"/>
  <c r="I45" i="8"/>
  <c r="H45" i="8"/>
  <c r="I26" i="8"/>
  <c r="H26" i="8"/>
  <c r="I10" i="8"/>
  <c r="H10" i="8"/>
  <c r="H347" i="8" l="1"/>
  <c r="G124" i="4"/>
  <c r="G123" i="4" s="1"/>
  <c r="G106" i="4" s="1"/>
  <c r="G105" i="4" s="1"/>
  <c r="G85" i="4"/>
  <c r="G84" i="4" s="1"/>
  <c r="G83" i="4" s="1"/>
  <c r="G82" i="4" s="1"/>
  <c r="H85" i="4"/>
  <c r="H84" i="4" s="1"/>
  <c r="I69" i="4"/>
  <c r="H69" i="4"/>
  <c r="G69" i="4"/>
  <c r="I66" i="4"/>
  <c r="I65" i="4" s="1"/>
  <c r="G58" i="4"/>
  <c r="G57" i="4" s="1"/>
  <c r="G56" i="4" s="1"/>
  <c r="G55" i="4" s="1"/>
  <c r="G54" i="4" s="1"/>
  <c r="H58" i="4"/>
  <c r="H57" i="4" s="1"/>
  <c r="H56" i="4" s="1"/>
  <c r="H55" i="4" s="1"/>
  <c r="H54" i="4" s="1"/>
  <c r="I50" i="4"/>
  <c r="I34" i="4" s="1"/>
  <c r="H50" i="4"/>
  <c r="H34" i="4" s="1"/>
  <c r="G50" i="4"/>
  <c r="G34" i="4" s="1"/>
  <c r="G21" i="4"/>
  <c r="G20" i="4" s="1"/>
  <c r="G19" i="4" s="1"/>
  <c r="G18" i="4" s="1"/>
  <c r="I15" i="4"/>
  <c r="H15" i="4"/>
  <c r="H14" i="4" s="1"/>
  <c r="H13" i="4" s="1"/>
  <c r="H12" i="4" s="1"/>
  <c r="G15" i="4"/>
  <c r="G14" i="4" s="1"/>
  <c r="G13" i="4" s="1"/>
  <c r="G12" i="4" s="1"/>
  <c r="K69" i="4" l="1"/>
  <c r="I14" i="4"/>
  <c r="G17" i="4"/>
  <c r="H124" i="4"/>
  <c r="H123" i="4" s="1"/>
  <c r="H106" i="4" s="1"/>
  <c r="H105" i="4" s="1"/>
  <c r="G104" i="4"/>
  <c r="H83" i="4"/>
  <c r="H82" i="4" s="1"/>
  <c r="H21" i="4"/>
  <c r="G11" i="4"/>
  <c r="G10" i="4" s="1"/>
  <c r="I85" i="4"/>
  <c r="I84" i="4" s="1"/>
  <c r="I83" i="4" s="1"/>
  <c r="I13" i="4" l="1"/>
  <c r="K14" i="4"/>
  <c r="J21" i="4"/>
  <c r="K21" i="4"/>
  <c r="G9" i="4"/>
  <c r="H20" i="4"/>
  <c r="I9" i="8"/>
  <c r="H9" i="8"/>
  <c r="I12" i="4" l="1"/>
  <c r="K12" i="4" s="1"/>
  <c r="K13" i="4"/>
  <c r="J20" i="4"/>
  <c r="K20" i="4"/>
  <c r="H104" i="4"/>
  <c r="I82" i="4"/>
  <c r="I21" i="4"/>
  <c r="H19" i="4"/>
  <c r="I124" i="4"/>
  <c r="I58" i="4"/>
  <c r="I57" i="4" s="1"/>
  <c r="I56" i="4" l="1"/>
  <c r="K57" i="4"/>
  <c r="J57" i="4"/>
  <c r="J124" i="4"/>
  <c r="K124" i="4"/>
  <c r="H18" i="4"/>
  <c r="J19" i="4"/>
  <c r="K19" i="4"/>
  <c r="I20" i="4"/>
  <c r="I123" i="4"/>
  <c r="I423" i="4"/>
  <c r="I422" i="4" s="1"/>
  <c r="H467" i="4"/>
  <c r="H466" i="4" s="1"/>
  <c r="H465" i="4" s="1"/>
  <c r="H451" i="4" s="1"/>
  <c r="G467" i="4"/>
  <c r="G466" i="4" s="1"/>
  <c r="G465" i="4" s="1"/>
  <c r="G454" i="4"/>
  <c r="G453" i="4" s="1"/>
  <c r="G452" i="4" s="1"/>
  <c r="G451" i="4" s="1"/>
  <c r="G450" i="4" s="1"/>
  <c r="I445" i="4"/>
  <c r="I442" i="4" s="1"/>
  <c r="H445" i="4"/>
  <c r="H442" i="4" s="1"/>
  <c r="H441" i="4" s="1"/>
  <c r="H440" i="4" s="1"/>
  <c r="H439" i="4" s="1"/>
  <c r="H438" i="4" s="1"/>
  <c r="G445" i="4"/>
  <c r="G442" i="4" s="1"/>
  <c r="G441" i="4" s="1"/>
  <c r="G440" i="4" s="1"/>
  <c r="G439" i="4" s="1"/>
  <c r="G438" i="4" s="1"/>
  <c r="G397" i="4"/>
  <c r="I397" i="4"/>
  <c r="H397" i="4"/>
  <c r="H394" i="4" s="1"/>
  <c r="H393" i="4" s="1"/>
  <c r="H392" i="4" s="1"/>
  <c r="H391" i="4" s="1"/>
  <c r="H384" i="4" s="1"/>
  <c r="G378" i="4"/>
  <c r="G377" i="4" s="1"/>
  <c r="G376" i="4" s="1"/>
  <c r="G375" i="4" s="1"/>
  <c r="G374" i="4" s="1"/>
  <c r="I371" i="4"/>
  <c r="I370" i="4" s="1"/>
  <c r="I369" i="4" s="1"/>
  <c r="I368" i="4" s="1"/>
  <c r="H371" i="4"/>
  <c r="H370" i="4" s="1"/>
  <c r="H369" i="4" s="1"/>
  <c r="H368" i="4" s="1"/>
  <c r="I340" i="4"/>
  <c r="H340" i="4"/>
  <c r="G340" i="4"/>
  <c r="I334" i="4"/>
  <c r="H334" i="4"/>
  <c r="G334" i="4"/>
  <c r="G329" i="4"/>
  <c r="G328" i="4" s="1"/>
  <c r="I321" i="4"/>
  <c r="K321" i="4" s="1"/>
  <c r="H321" i="4"/>
  <c r="G321" i="4"/>
  <c r="I319" i="4"/>
  <c r="I317" i="4" s="1"/>
  <c r="I316" i="4" s="1"/>
  <c r="I313" i="4" s="1"/>
  <c r="H319" i="4"/>
  <c r="H317" i="4" s="1"/>
  <c r="H316" i="4" s="1"/>
  <c r="H313" i="4" s="1"/>
  <c r="G319" i="4"/>
  <c r="I304" i="4"/>
  <c r="I301" i="4" s="1"/>
  <c r="H304" i="4"/>
  <c r="G304" i="4"/>
  <c r="G301" i="4" s="1"/>
  <c r="H263" i="4"/>
  <c r="H259" i="4" s="1"/>
  <c r="H258" i="4" s="1"/>
  <c r="H257" i="4" s="1"/>
  <c r="H256" i="4" s="1"/>
  <c r="H245" i="4" s="1"/>
  <c r="H230" i="4"/>
  <c r="H229" i="4" s="1"/>
  <c r="I217" i="4"/>
  <c r="I216" i="4" s="1"/>
  <c r="H217" i="4"/>
  <c r="G217" i="4"/>
  <c r="G216" i="4" s="1"/>
  <c r="I198" i="4"/>
  <c r="H198" i="4"/>
  <c r="H197" i="4" s="1"/>
  <c r="G198" i="4"/>
  <c r="G197" i="4" s="1"/>
  <c r="G151" i="4"/>
  <c r="G195" i="4" l="1"/>
  <c r="G196" i="4"/>
  <c r="H195" i="4"/>
  <c r="H196" i="4"/>
  <c r="I396" i="4"/>
  <c r="J397" i="4"/>
  <c r="K397" i="4"/>
  <c r="K198" i="4"/>
  <c r="I106" i="4"/>
  <c r="K123" i="4"/>
  <c r="J123" i="4"/>
  <c r="J56" i="4"/>
  <c r="K56" i="4"/>
  <c r="I55" i="4"/>
  <c r="H17" i="4"/>
  <c r="J18" i="4"/>
  <c r="K18" i="4"/>
  <c r="H450" i="4"/>
  <c r="K451" i="4"/>
  <c r="J451" i="4"/>
  <c r="G316" i="4"/>
  <c r="G313" i="4" s="1"/>
  <c r="G318" i="4"/>
  <c r="G394" i="4"/>
  <c r="G393" i="4" s="1"/>
  <c r="I441" i="4"/>
  <c r="I440" i="4" s="1"/>
  <c r="H301" i="4"/>
  <c r="H300" i="4" s="1"/>
  <c r="H299" i="4" s="1"/>
  <c r="H298" i="4" s="1"/>
  <c r="H375" i="4"/>
  <c r="H374" i="4" s="1"/>
  <c r="H363" i="4" s="1"/>
  <c r="H362" i="4" s="1"/>
  <c r="H361" i="4" s="1"/>
  <c r="I421" i="4"/>
  <c r="I375" i="4"/>
  <c r="H318" i="4"/>
  <c r="I318" i="4"/>
  <c r="G369" i="4"/>
  <c r="G368" i="4" s="1"/>
  <c r="G363" i="4" s="1"/>
  <c r="G362" i="4" s="1"/>
  <c r="G361" i="4" s="1"/>
  <c r="G300" i="4"/>
  <c r="G299" i="4" s="1"/>
  <c r="G298" i="4" s="1"/>
  <c r="G284" i="4"/>
  <c r="G283" i="4" s="1"/>
  <c r="G282" i="4" s="1"/>
  <c r="G281" i="4" s="1"/>
  <c r="I54" i="4"/>
  <c r="H216" i="4"/>
  <c r="I19" i="4"/>
  <c r="I18" i="4" s="1"/>
  <c r="I197" i="4"/>
  <c r="I230" i="4"/>
  <c r="I229" i="4" s="1"/>
  <c r="G263" i="4"/>
  <c r="G259" i="4" s="1"/>
  <c r="G258" i="4" s="1"/>
  <c r="G257" i="4" s="1"/>
  <c r="G256" i="4" s="1"/>
  <c r="G245" i="4" s="1"/>
  <c r="H286" i="4"/>
  <c r="G336" i="4"/>
  <c r="G333" i="4" s="1"/>
  <c r="G332" i="4" s="1"/>
  <c r="H336" i="4"/>
  <c r="H333" i="4" s="1"/>
  <c r="H332" i="4" s="1"/>
  <c r="H223" i="4"/>
  <c r="G326" i="4"/>
  <c r="G325" i="4" s="1"/>
  <c r="G223" i="4"/>
  <c r="G215" i="4" s="1"/>
  <c r="G205" i="4" s="1"/>
  <c r="G145" i="4" s="1"/>
  <c r="K197" i="4" l="1"/>
  <c r="I196" i="4"/>
  <c r="K196" i="4" s="1"/>
  <c r="I395" i="4"/>
  <c r="K396" i="4"/>
  <c r="K318" i="4"/>
  <c r="J318" i="4"/>
  <c r="K375" i="4"/>
  <c r="J375" i="4"/>
  <c r="K54" i="4"/>
  <c r="J54" i="4"/>
  <c r="K55" i="4"/>
  <c r="J55" i="4"/>
  <c r="I105" i="4"/>
  <c r="K106" i="4"/>
  <c r="J106" i="4"/>
  <c r="J450" i="4"/>
  <c r="K450" i="4"/>
  <c r="G392" i="4"/>
  <c r="G391" i="4" s="1"/>
  <c r="G384" i="4" s="1"/>
  <c r="I439" i="4"/>
  <c r="G312" i="4"/>
  <c r="G311" i="4" s="1"/>
  <c r="G310" i="4" s="1"/>
  <c r="G270" i="4" s="1"/>
  <c r="I414" i="4"/>
  <c r="I413" i="4" s="1"/>
  <c r="I374" i="4"/>
  <c r="I300" i="4"/>
  <c r="H285" i="4"/>
  <c r="H284" i="4" s="1"/>
  <c r="H283" i="4" s="1"/>
  <c r="H282" i="4" s="1"/>
  <c r="H281" i="4" s="1"/>
  <c r="I17" i="4"/>
  <c r="J17" i="4" s="1"/>
  <c r="H215" i="4"/>
  <c r="I104" i="4"/>
  <c r="H11" i="4"/>
  <c r="I263" i="4"/>
  <c r="I259" i="4" s="1"/>
  <c r="I195" i="4"/>
  <c r="K195" i="4" s="1"/>
  <c r="I286" i="4"/>
  <c r="K286" i="4" s="1"/>
  <c r="H326" i="4"/>
  <c r="K395" i="4" l="1"/>
  <c r="I394" i="4"/>
  <c r="J300" i="4"/>
  <c r="K300" i="4"/>
  <c r="J374" i="4"/>
  <c r="K374" i="4"/>
  <c r="K17" i="4"/>
  <c r="K105" i="4"/>
  <c r="J105" i="4"/>
  <c r="J104" i="4"/>
  <c r="K104" i="4"/>
  <c r="G144" i="4"/>
  <c r="G498" i="4" s="1"/>
  <c r="I438" i="4"/>
  <c r="I258" i="4"/>
  <c r="I299" i="4"/>
  <c r="I285" i="4"/>
  <c r="H205" i="4"/>
  <c r="H145" i="4" s="1"/>
  <c r="H10" i="4"/>
  <c r="H9" i="4" s="1"/>
  <c r="I467" i="4"/>
  <c r="I223" i="4"/>
  <c r="I336" i="4"/>
  <c r="I333" i="4" s="1"/>
  <c r="H325" i="4"/>
  <c r="H312" i="4" s="1"/>
  <c r="H311" i="4" s="1"/>
  <c r="H310" i="4" s="1"/>
  <c r="H270" i="4" s="1"/>
  <c r="I284" i="4" l="1"/>
  <c r="K285" i="4"/>
  <c r="I393" i="4"/>
  <c r="K394" i="4"/>
  <c r="J394" i="4"/>
  <c r="K299" i="4"/>
  <c r="J299" i="4"/>
  <c r="H144" i="4"/>
  <c r="H498" i="4" s="1"/>
  <c r="I257" i="4"/>
  <c r="I332" i="4"/>
  <c r="I298" i="4"/>
  <c r="I215" i="4"/>
  <c r="I466" i="4"/>
  <c r="I465" i="4" s="1"/>
  <c r="K298" i="4" l="1"/>
  <c r="J298" i="4"/>
  <c r="J393" i="4"/>
  <c r="K393" i="4"/>
  <c r="I392" i="4"/>
  <c r="I283" i="4"/>
  <c r="K284" i="4"/>
  <c r="I451" i="4"/>
  <c r="I450" i="4" s="1"/>
  <c r="I256" i="4"/>
  <c r="I326" i="4"/>
  <c r="K326" i="4" s="1"/>
  <c r="I205" i="4"/>
  <c r="I282" i="4" l="1"/>
  <c r="K283" i="4"/>
  <c r="I145" i="4"/>
  <c r="K205" i="4"/>
  <c r="J205" i="4"/>
  <c r="K392" i="4"/>
  <c r="J392" i="4"/>
  <c r="I391" i="4"/>
  <c r="K145" i="4"/>
  <c r="J145" i="4"/>
  <c r="I245" i="4"/>
  <c r="I367" i="4"/>
  <c r="I366" i="4" s="1"/>
  <c r="I325" i="4"/>
  <c r="I11" i="4"/>
  <c r="K11" i="4" s="1"/>
  <c r="I365" i="4" l="1"/>
  <c r="K366" i="4"/>
  <c r="K245" i="4"/>
  <c r="J245" i="4"/>
  <c r="K391" i="4"/>
  <c r="J391" i="4"/>
  <c r="I384" i="4"/>
  <c r="I312" i="4"/>
  <c r="K325" i="4"/>
  <c r="K282" i="4"/>
  <c r="I281" i="4"/>
  <c r="K281" i="4" s="1"/>
  <c r="I10" i="4"/>
  <c r="J384" i="4" l="1"/>
  <c r="K384" i="4"/>
  <c r="I311" i="4"/>
  <c r="K312" i="4"/>
  <c r="J312" i="4"/>
  <c r="I364" i="4"/>
  <c r="K365" i="4"/>
  <c r="I9" i="4"/>
  <c r="K10" i="4"/>
  <c r="I363" i="4" l="1"/>
  <c r="K364" i="4"/>
  <c r="I310" i="4"/>
  <c r="K311" i="4"/>
  <c r="J311" i="4"/>
  <c r="J9" i="4"/>
  <c r="K9" i="4"/>
  <c r="J310" i="4" l="1"/>
  <c r="K310" i="4"/>
  <c r="I270" i="4"/>
  <c r="I362" i="4"/>
  <c r="K363" i="4"/>
  <c r="I361" i="4" l="1"/>
  <c r="K361" i="4" s="1"/>
  <c r="K362" i="4"/>
  <c r="J270" i="4"/>
  <c r="K270" i="4"/>
  <c r="I144" i="4" l="1"/>
  <c r="I498" i="4" l="1"/>
  <c r="K144" i="4"/>
  <c r="J144" i="4"/>
  <c r="J498" i="4" l="1"/>
  <c r="K498" i="4"/>
</calcChain>
</file>

<file path=xl/sharedStrings.xml><?xml version="1.0" encoding="utf-8"?>
<sst xmlns="http://schemas.openxmlformats.org/spreadsheetml/2006/main" count="1740" uniqueCount="517">
  <si>
    <t>100</t>
  </si>
  <si>
    <t>200</t>
  </si>
  <si>
    <t>300</t>
  </si>
  <si>
    <t>Социальное обеспечение и иные выплаты населению</t>
  </si>
  <si>
    <t>600</t>
  </si>
  <si>
    <t>Предоставление  субсидий  бюджетным,  автономным  учреждениям и иным некоммерческим организациям</t>
  </si>
  <si>
    <t>Пенсии за выслугу лет лицам, замещающим муниципальные должности муниципального образования, муниципальным служащим Александровского муниципального района</t>
  </si>
  <si>
    <t>Подпрограмма  "Обеспечение реализации программы"</t>
  </si>
  <si>
    <t>800</t>
  </si>
  <si>
    <t>Иные бюджетные ассигнования</t>
  </si>
  <si>
    <t>Обеспечение деятельности МКУ "Земля"</t>
  </si>
  <si>
    <t>Социально- культурные мероприятия районного и межпоселенческого значения</t>
  </si>
  <si>
    <t>500</t>
  </si>
  <si>
    <t>Межбюджетные трансферты</t>
  </si>
  <si>
    <t>Непрограммные мероприятия</t>
  </si>
  <si>
    <t xml:space="preserve">Глава муниципального образования </t>
  </si>
  <si>
    <t>Руководитель контрольно-счетной палаты Александровского муниципального района</t>
  </si>
  <si>
    <t xml:space="preserve">Председатель Земского Собрания Александровского муниципального района </t>
  </si>
  <si>
    <t>Члены законодательной (представительной) власти местного самоуправления</t>
  </si>
  <si>
    <t>Обеспечение деятельности казенных и бюджетных учреждений</t>
  </si>
  <si>
    <t>Предоставление субсидий бюджетным, автономным учреждениям и иным некоммерческим организациям</t>
  </si>
  <si>
    <t>Предоставление услуги в сфере дошкольного образования</t>
  </si>
  <si>
    <t/>
  </si>
  <si>
    <t>Составление протоколов об административных правонарушениях</t>
  </si>
  <si>
    <t>Резервные фонды</t>
  </si>
  <si>
    <t>Предоставление услуги по дополнительному образованию детей</t>
  </si>
  <si>
    <t>Подпрограмма "Организация мероприятий межпоселенческого характера по охране окружающей среды на территории Александровского муниципального района"</t>
  </si>
  <si>
    <t>Подпрограмма "Эффективное использование и управление муниципальным имуществом казны   Александровского муниципального района"</t>
  </si>
  <si>
    <t>Подпрограмма "Эффективное использование и управление земельными ресурсами  Александровского муниципального района"</t>
  </si>
  <si>
    <t>Содержание муниципального имущества казны Александровского муниципального района</t>
  </si>
  <si>
    <t>Организация досуговых мероприятий, мероприятий по информированию населения в целях профилактики спроса потребления психоактивных веществ</t>
  </si>
  <si>
    <t>ЦСР</t>
  </si>
  <si>
    <t>ВР</t>
  </si>
  <si>
    <t>Наименование расходов</t>
  </si>
  <si>
    <t>ИТОГО</t>
  </si>
  <si>
    <t>Организация и проведение мероприятий районного и межпоселенческого значения в сфере физической культуры, спорта и туризма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</si>
  <si>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</t>
  </si>
  <si>
    <t>02 0 00 00000</t>
  </si>
  <si>
    <t>03 0  00 00000</t>
  </si>
  <si>
    <t>03 1 00 00000</t>
  </si>
  <si>
    <t>03 1 01 00010</t>
  </si>
  <si>
    <t>03 1 01 00000</t>
  </si>
  <si>
    <t>03 1 01 00020</t>
  </si>
  <si>
    <t>03 2 00 00000</t>
  </si>
  <si>
    <t>03 2 01 00000</t>
  </si>
  <si>
    <t>04 0 00 00000</t>
  </si>
  <si>
    <t>04 1 00 00000</t>
  </si>
  <si>
    <t>04 1 01 00000</t>
  </si>
  <si>
    <t>04 1 01 00050</t>
  </si>
  <si>
    <t>04 1 02 00000</t>
  </si>
  <si>
    <t>04 2 00 00000</t>
  </si>
  <si>
    <t>04 2 01 00000</t>
  </si>
  <si>
    <t xml:space="preserve">Основное мероприятие "Снижение количества лиц, состоящих на учете с диагнозом наркомания и алкоголизм" </t>
  </si>
  <si>
    <t xml:space="preserve">Муниципальная программа "Эффективное использование и управление муниципальным имуществом Александровского муниципального района" </t>
  </si>
  <si>
    <t>10 1  00 00000</t>
  </si>
  <si>
    <t>10 0  00 00000</t>
  </si>
  <si>
    <t>10 1 01 00000</t>
  </si>
  <si>
    <t>10 1 01 10000</t>
  </si>
  <si>
    <t>10 1 01 20000</t>
  </si>
  <si>
    <t>Основное мероприятие " Повышение эффективности  использования и управления  имуществом казны Александровского муниципального района"</t>
  </si>
  <si>
    <t>10 2 01 00000</t>
  </si>
  <si>
    <t>10 2 00 00000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</si>
  <si>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</si>
  <si>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</si>
  <si>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Предоставление общего (начального, основного, среднего) образования в общеобразовательных организациях</t>
  </si>
  <si>
    <t>Мероприятия по организации оздоровления и отдыха детей</t>
  </si>
  <si>
    <t>Обеспечение деятельности МБУ "Редакция газеты "Боевой путь""</t>
  </si>
  <si>
    <t>Образование комиссий по делам несовершеннолетних и защите их прав и организация их деятельности</t>
  </si>
  <si>
    <t>Основное мероприятие "Выравнивание бюджетной обеспеченности"</t>
  </si>
  <si>
    <t>Основное мероприятие "Обеспечение деятельности муниципальных органов"</t>
  </si>
  <si>
    <t>Содержание муниципальных органов Александровского муниципального района</t>
  </si>
  <si>
    <t>Основное мероприятие "Обеспечение утилизации и переработки бытовых и промышленных отходов"</t>
  </si>
  <si>
    <t>Основное мероприятие "Обеспечение деятельности (оказание услуг, выполнение работ) муниципальных учреждений (организаций)</t>
  </si>
  <si>
    <t>Обеспечение деятельности руководства и управления в сфере установленных функций органов местного самоуправления</t>
  </si>
  <si>
    <t>91 0 00 00000</t>
  </si>
  <si>
    <t>91 0 00 00010</t>
  </si>
  <si>
    <t>Содержание аппарата контрольно-счетной палаты Александровского муниципального района</t>
  </si>
  <si>
    <t>Содержание аппарата Земского Собрания Александровского муниципального района</t>
  </si>
  <si>
    <t>Основное мероприятие "Меры социальной поддержки специалистам, работающим и проживающим в сельской местности и поселках городского типа (рабочих поселках), по оплате жилого помещения и коммунальных услуг"</t>
  </si>
  <si>
    <t>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</si>
  <si>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Основное мероприятие "Поддержка социально ориентированных некоммерческих организаций"</t>
  </si>
  <si>
    <t>02 1  00 00000</t>
  </si>
  <si>
    <t>02 1 01 00000</t>
  </si>
  <si>
    <t>02 1 02 00000</t>
  </si>
  <si>
    <t>02 1 02 40000</t>
  </si>
  <si>
    <t>Обеспечение работников учреждений бюджетной сферы Пермского края путевками на санаторно-курортное лечение и оздоровление</t>
  </si>
  <si>
    <t>Основное мероприятие "Меры социальной помощи и поддержки отдельных категорий населения Александровского муниципального района Пермского края"</t>
  </si>
  <si>
    <t>Основное мероприятие " Мероприятия по обеспечению готовности к реагированию на угрозу или возникновение чрезвычайных ситуаций"</t>
  </si>
  <si>
    <t>05 0 00 00000</t>
  </si>
  <si>
    <t>Основное мероприятие "Организация и проведение значимых мероприятий в сфере  культуры"</t>
  </si>
  <si>
    <t>Основное мероприятие "Организация и проведение значимых мероприятий  в сфере физической культуры, спорта и туризма"</t>
  </si>
  <si>
    <t>90 0 00 00000</t>
  </si>
  <si>
    <t>Вед</t>
  </si>
  <si>
    <t>Рз, ПР</t>
  </si>
  <si>
    <t>075</t>
  </si>
  <si>
    <t>Управление образования администрации Александровского муниципального района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</si>
  <si>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</si>
  <si>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</si>
  <si>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</si>
  <si>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</si>
  <si>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</si>
  <si>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</si>
  <si>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0707</t>
  </si>
  <si>
    <t>0709</t>
  </si>
  <si>
    <t>Другие вопросы в области образования</t>
  </si>
  <si>
    <t>1000</t>
  </si>
  <si>
    <t>Социальная политика</t>
  </si>
  <si>
    <t>1003</t>
  </si>
  <si>
    <t>Социальное обеспечение населения</t>
  </si>
  <si>
    <t>1004</t>
  </si>
  <si>
    <t>Охрана семьи и детства</t>
  </si>
  <si>
    <t>306</t>
  </si>
  <si>
    <t>Контрольно-счетная палата Александровского муниципального района</t>
  </si>
  <si>
    <t>0100</t>
  </si>
  <si>
    <t>Общегосударственные вопросы</t>
  </si>
  <si>
    <t>0106</t>
  </si>
  <si>
    <t>Обеспечение  деятельности  финансовых,  налоговых  и  таможенных  органов  и  органов  финансового  (финансово-бюджетного)  надзора</t>
  </si>
  <si>
    <t>311</t>
  </si>
  <si>
    <t>Администрация Александровского муниципального района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</si>
  <si>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</si>
  <si>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</si>
  <si>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</si>
  <si>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</si>
  <si>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0111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</si>
  <si>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</si>
  <si>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</si>
  <si>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</si>
  <si>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</si>
  <si>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</si>
  <si>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</si>
  <si>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</si>
  <si>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</si>
  <si>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</si>
  <si>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</si>
  <si>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</si>
  <si>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>Сельское хозяйство и рыболовство</t>
  </si>
  <si>
    <t>0408</t>
  </si>
  <si>
    <t>0409</t>
  </si>
  <si>
    <t>0412</t>
  </si>
  <si>
    <t>Другие вопросы в области национальной экономики</t>
  </si>
  <si>
    <t>Дорожное хозяйство (дорожные фонды)</t>
  </si>
  <si>
    <t>Транспорт</t>
  </si>
  <si>
    <t>0600</t>
  </si>
  <si>
    <t>Охрана окружающей среды</t>
  </si>
  <si>
    <t>0605</t>
  </si>
  <si>
    <t>Другие вопросы в области охраны окружающей среды</t>
  </si>
  <si>
    <t>0800</t>
  </si>
  <si>
    <t>0801</t>
  </si>
  <si>
    <t>Культура</t>
  </si>
  <si>
    <t>1001</t>
  </si>
  <si>
    <t>Пенсионное обеспечение</t>
  </si>
  <si>
    <t>1100</t>
  </si>
  <si>
    <t>Физическая культура и спорт</t>
  </si>
  <si>
    <t>1102</t>
  </si>
  <si>
    <t>Массовый спорт</t>
  </si>
  <si>
    <t>1200</t>
  </si>
  <si>
    <t>Средства массовой информации</t>
  </si>
  <si>
    <t>1202</t>
  </si>
  <si>
    <t>Периодическая печать и издательства</t>
  </si>
  <si>
    <t>331</t>
  </si>
  <si>
    <t>Земское  Собрание Александровского муниципального района</t>
  </si>
  <si>
    <t>0103</t>
  </si>
  <si>
    <t>Функционирование  законодательных  (представительных)  органов  государственной  власти  и  представительных  органов  муниципальных  образований</t>
  </si>
  <si>
    <t>901</t>
  </si>
  <si>
    <t>Финансовое управление администрации Александровского муниципального района Пермского края</t>
  </si>
  <si>
    <t>1401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</si>
  <si>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</si>
  <si>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</si>
  <si>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Выравнивание бюджетной обеспеченности поселений из районного фонда финансовой поддержки поселений</t>
  </si>
  <si>
    <t>Обеспечение деятельности МБУ "Строительный контроль" Александровского муниципального района</t>
  </si>
  <si>
    <t>Обеспечение мероприятий направленных, на проведение природоохранных мероприятий межпоселенческого характера по охране окружающей среды в Александровском муниципальном районе</t>
  </si>
  <si>
    <t>Муниципальная программа "Социальная поддержка жителей Александровского муниципального района "</t>
  </si>
  <si>
    <t>Подпрограмма  "Реализация системы мер социальной помощи и поддержки отдельных категорий граждан Александровского муниципального района "</t>
  </si>
  <si>
    <t>Подпрограмма  "Реализация системы мер социальной помощи и поддержки отдельных категорий граждан Александровского муниципального района"</t>
  </si>
  <si>
    <t xml:space="preserve">Муниципальная программа "Развитие культуры, спорта и туризма Александровского муниципального района" </t>
  </si>
  <si>
    <t>Подпрограмма "Развитие культуры и молодежной политики  Александровского муниципального района "</t>
  </si>
  <si>
    <t>Муниципальная программа "Развитие культуры, спорта и туризма Александровского муниципального района"</t>
  </si>
  <si>
    <t>Подпрограмма "Развитие физической культуры, спорта и туризма  в Александровском муниципальном районе "</t>
  </si>
  <si>
    <t>Муниципальная программа "Управление муниципальными финансами Александровского муниципального района "</t>
  </si>
  <si>
    <t>93 0 00 00000</t>
  </si>
  <si>
    <t>04 2 01 00100</t>
  </si>
  <si>
    <t>91 0 00 00050</t>
  </si>
  <si>
    <t>92 0 00 00000</t>
  </si>
  <si>
    <t>06 0 00 00000</t>
  </si>
  <si>
    <t>06 1 00 00000</t>
  </si>
  <si>
    <t>91 0 00 00030</t>
  </si>
  <si>
    <t>91 0 00 00040</t>
  </si>
  <si>
    <t>91 0 00 00020</t>
  </si>
  <si>
    <t>09 0 00 00000</t>
  </si>
  <si>
    <t>09 1 00 00000</t>
  </si>
  <si>
    <t>09 1 01 00000</t>
  </si>
  <si>
    <t>09 1 01 10000</t>
  </si>
  <si>
    <t>95 0 00 00000</t>
  </si>
  <si>
    <t>92 0 00 00100</t>
  </si>
  <si>
    <t>08 0 00 00000</t>
  </si>
  <si>
    <t>08 1 00 00000</t>
  </si>
  <si>
    <t>08 1 01 00000</t>
  </si>
  <si>
    <t>08 1 01 10000</t>
  </si>
  <si>
    <t>08 2 00 00000</t>
  </si>
  <si>
    <t>08 2 01 00000</t>
  </si>
  <si>
    <t>08 2 01 10000</t>
  </si>
  <si>
    <t xml:space="preserve">05 1 00 00000 </t>
  </si>
  <si>
    <t>05 1 01 00000</t>
  </si>
  <si>
    <t xml:space="preserve">05 1 01 10000 </t>
  </si>
  <si>
    <t xml:space="preserve">05 2 00 00000 </t>
  </si>
  <si>
    <t xml:space="preserve">05 2 01 00000 </t>
  </si>
  <si>
    <t xml:space="preserve">05 2 01 10000 </t>
  </si>
  <si>
    <t>92 0 00 00170</t>
  </si>
  <si>
    <t>91 0 00 00060</t>
  </si>
  <si>
    <t>91 0 00 00070</t>
  </si>
  <si>
    <t>07 0 00 00000</t>
  </si>
  <si>
    <t xml:space="preserve">07 2 00 00000 </t>
  </si>
  <si>
    <t>07 2 01 00000</t>
  </si>
  <si>
    <t>07 2 01 00020</t>
  </si>
  <si>
    <t>07 1 00 00000</t>
  </si>
  <si>
    <t>07 1 01 00000</t>
  </si>
  <si>
    <t xml:space="preserve">07 1 01 19010 </t>
  </si>
  <si>
    <t xml:space="preserve">Межбюджетные трансферты общего характера бюджетам бюджетной системы Российской Федерации </t>
  </si>
  <si>
    <t>Резервный фонд администрации Александровского муниципального района</t>
  </si>
  <si>
    <t>0703</t>
  </si>
  <si>
    <t>Дополнительное образование детей</t>
  </si>
  <si>
    <t>01 0 00 00000</t>
  </si>
  <si>
    <t>01 1 00 00000</t>
  </si>
  <si>
    <t>Основное мероприятие "Обеспечение деятельности казенных и бюджетных учреждений"</t>
  </si>
  <si>
    <t>01 1 01 00000</t>
  </si>
  <si>
    <t>01 1 01 2Н020</t>
  </si>
  <si>
    <t>01 1 01 00110</t>
  </si>
  <si>
    <t>01 1 03 00000</t>
  </si>
  <si>
    <t>01 2 00 00000</t>
  </si>
  <si>
    <t>01 2 01 00000</t>
  </si>
  <si>
    <t>01 2 01 00190</t>
  </si>
  <si>
    <t>01 2 03 00000</t>
  </si>
  <si>
    <t>01 2 01 00220</t>
  </si>
  <si>
    <t>Реализация проекта "Мобильный учитель"</t>
  </si>
  <si>
    <t>01 3 00 00000</t>
  </si>
  <si>
    <t>01 3 01 00000</t>
  </si>
  <si>
    <t>01 3 01 00130</t>
  </si>
  <si>
    <t>01 3 03 00000</t>
  </si>
  <si>
    <t>01 4 00 00000</t>
  </si>
  <si>
    <t>01 4 01 00000</t>
  </si>
  <si>
    <t>01 4 01 00080</t>
  </si>
  <si>
    <t>01 4 02 00000</t>
  </si>
  <si>
    <t>01 4 02 00150</t>
  </si>
  <si>
    <t>01 4 02 00160</t>
  </si>
  <si>
    <t>02 1 01 40000</t>
  </si>
  <si>
    <t>12 0 00 00000</t>
  </si>
  <si>
    <t>Муниципальная программа «Развитие инфраструктуры Александровского муниципального района и градостроительства"</t>
  </si>
  <si>
    <t>Содержание автомобильных дорог общего пользования и дорожных сооружений на них</t>
  </si>
  <si>
    <t>Выполнение работ по ремонту муниципальных автомобильных дорог общего пользования и искусственных сооружений на них</t>
  </si>
  <si>
    <t>11 0 00 00000</t>
  </si>
  <si>
    <t>Ведомственная целевая программа "Создание условий эффективного развития сети организаций культуры в поселениях Александровского муниципального района на 2016-2018 годы"</t>
  </si>
  <si>
    <t>Основное мероприятие "Создание условий для поступательного развития системы учреждений культуры поселенческого уровня"</t>
  </si>
  <si>
    <t>Создание условий для поступательного развития системы учреждений культуры поселенческого уровня</t>
  </si>
  <si>
    <t>Осуществление полномочий по созданию и организации деятельности административных комиссий</t>
  </si>
  <si>
    <t xml:space="preserve">Муниципальная программа "Экологическая безопасность Александровского муниципального района" </t>
  </si>
  <si>
    <t>1</t>
  </si>
  <si>
    <t>2</t>
  </si>
  <si>
    <t>4</t>
  </si>
  <si>
    <t>94 0 00 00000</t>
  </si>
  <si>
    <t>Муниципальная программа "Обеспечение безопасности граждан Александровского муниципального района"</t>
  </si>
  <si>
    <t>11 1 00 00000</t>
  </si>
  <si>
    <t>11 1 01 00000</t>
  </si>
  <si>
    <t>11 1 01 00190</t>
  </si>
  <si>
    <t>11 1 02 00000</t>
  </si>
  <si>
    <t>11 1 02 00020</t>
  </si>
  <si>
    <t>11 1 02 00120</t>
  </si>
  <si>
    <t>12 0 01 00000</t>
  </si>
  <si>
    <t>12 0 01 00240</t>
  </si>
  <si>
    <t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</si>
  <si>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</si>
  <si>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Оказание муниципальной услуги по обучению в образовательных учреждениях  дополнительного профессионального образования (повышения квалификации) для специалистов, имеющих среднее профессиональное образование</t>
  </si>
  <si>
    <t>Подпрограмма "Развитие системы воспитания и дополнительного образования Александровского муниципального района"</t>
  </si>
  <si>
    <t>06 1 01 00000</t>
  </si>
  <si>
    <t>06 1 01 10010</t>
  </si>
  <si>
    <t>06 1 02 00000</t>
  </si>
  <si>
    <t>06 1 02 40000</t>
  </si>
  <si>
    <t>Субсидии некоммерческим организациям</t>
  </si>
  <si>
    <t>Молодежная политика</t>
  </si>
  <si>
    <t>Обеспечение безопасности на полигоне ТБО п. Яйва</t>
  </si>
  <si>
    <t>Культура, кинематография</t>
  </si>
  <si>
    <t>Временное трудоустройство несовершеннолетних граждан в возрасте от 14 до 18 лет в свободное от учебы время</t>
  </si>
  <si>
    <t>91 0 00 59300</t>
  </si>
  <si>
    <t>Государственная регистрация актов гражданского состояния</t>
  </si>
  <si>
    <t>Утверждено решением о бюджете</t>
  </si>
  <si>
    <t>Уточненные показатели</t>
  </si>
  <si>
    <t>Фактически исполнено</t>
  </si>
  <si>
    <t>кассовый план за 1 квартал</t>
  </si>
  <si>
    <t>Процент исполнения к  кассовому плану за 1 квартал</t>
  </si>
  <si>
    <t>Отклонение показателя исполнения от планового показателя за 1 квартал</t>
  </si>
  <si>
    <t>-</t>
  </si>
  <si>
    <t>Приложение 2</t>
  </si>
  <si>
    <t>к постановлению</t>
  </si>
  <si>
    <t>администрации района</t>
  </si>
  <si>
    <t>от   _______        №</t>
  </si>
  <si>
    <t>Приложение 3</t>
  </si>
  <si>
    <t>0401</t>
  </si>
  <si>
    <t>Общеэкономические вопросы</t>
  </si>
  <si>
    <t>14 0 00 00000</t>
  </si>
  <si>
    <t>Муниципальная программа "Содействие занятости населения в Александровском муниципальном районе Пермского края"</t>
  </si>
  <si>
    <t>14 1 00 00000</t>
  </si>
  <si>
    <t>Подпрограмма "Активная политика занятости  населения в Александровском муниципальном районе Пермского края"</t>
  </si>
  <si>
    <t>14 1 01 00000</t>
  </si>
  <si>
    <t>Основное мероприятие "Повышение эффективности содействия трудоустройству безработных граждан, в том числе обладающих недостаточной конкурентоспособностью на рынке труда"</t>
  </si>
  <si>
    <t>14 1 01 00010</t>
  </si>
  <si>
    <t>Муниципальная программа "Развитие системы образования Александровского муниципального района"</t>
  </si>
  <si>
    <t xml:space="preserve">Подпрограмма  "Развитие системы дошкольного общего образования Александровского муниципального района" </t>
  </si>
  <si>
    <t>Единая субвенция на выполнение отдельных государственных полномочий в сфере образования</t>
  </si>
  <si>
    <t>15 0 00 00000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</si>
  <si>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Александровского муниципального района</t>
  </si>
  <si>
    <t>15 0 00 SР040</t>
  </si>
  <si>
    <t xml:space="preserve">Подпрограмма  "Развитие системы начального общего, основного общего, среднего общего образования Александровского муниципального района" </t>
  </si>
  <si>
    <t>01 2 01 2Н020</t>
  </si>
  <si>
    <t>01 2 01 SН040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</si>
  <si>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общеобразовательных учреждениях со специальным наименованием "специальные учебно-воспитательные учреждения для обучающихся с девиантным (общественно опасным) поведением "и муниципальных санаторных общеобразовательных учреждениях</t>
  </si>
  <si>
    <t>01 5 00 00000</t>
  </si>
  <si>
    <t>Подпрограмма "Развитие системы отдыха, оздоровления и занятости детей и подростков Александровского муниципального района в каникулярный период"</t>
  </si>
  <si>
    <t>01 5 01 00000</t>
  </si>
  <si>
    <t>Основное мероприятие "Организация отдыха, оздоровления и занятости детей и подростков в каникулярное время"</t>
  </si>
  <si>
    <t>01 5 01 00140</t>
  </si>
  <si>
    <t>Мероприятия по организации оздоровления и отдыха детей, районный бюджет</t>
  </si>
  <si>
    <t>01 5 01 2С140</t>
  </si>
  <si>
    <t>Подпрограмма  "Обеспечение реализации программы "Развитие системы образования Александровского муниципального района" и прочие мероприятия в области образования"</t>
  </si>
  <si>
    <t>Основное мероприятие "Обеспечение деятельности управления образования администрации Александровского муниципального района"</t>
  </si>
  <si>
    <t>Обеспечение деятельности МКУ "Финансовый центр образовательных учреждений Александровского муниципального района"</t>
  </si>
  <si>
    <t>01 4 02 2Н020</t>
  </si>
  <si>
    <t xml:space="preserve">Подпрограмма  "Развитие системы дошкольного образования Александровского муниципального района" </t>
  </si>
  <si>
    <t>01 1 03 2С170</t>
  </si>
  <si>
    <t>01 2 03 2С170</t>
  </si>
  <si>
    <t>01 3 03 2С170</t>
  </si>
  <si>
    <t>06 2 00 00000</t>
  </si>
  <si>
    <t>Подпрограмма "Обеспечение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специализированного жилищного фонда по договорам найма специализированных жилых помещений Александровского муниципального района"</t>
  </si>
  <si>
    <t>06 2 01 00000</t>
  </si>
  <si>
    <t>Основное мероприятие "Исполнение переданных государственных полномочий  по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</si>
  <si>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06 2 01 2С090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</si>
  <si>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</si>
  <si>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Муниципальная программа "Реформирование и развитие муниципальной службы Александровского муниципального района"</t>
  </si>
  <si>
    <t>Подпрограмма "Развитие муниципальной службы Александровского муниципального района "</t>
  </si>
  <si>
    <t>Основное мероприятие "Профессиональное развитие муниципальных служащих"</t>
  </si>
  <si>
    <t>Проведение мероприятий по профессиональной переподготовке и повышению квалификации муниципальных служащих</t>
  </si>
  <si>
    <t>91 0 00 2С050</t>
  </si>
  <si>
    <t>91 0 00 2К080</t>
  </si>
  <si>
    <t>Обеспечение хранения, комплектования, учета и использования документов государственной части документов архивного фонда Пермского края</t>
  </si>
  <si>
    <t>91 0 00 2П040</t>
  </si>
  <si>
    <t>91 0 00 2П060</t>
  </si>
  <si>
    <t>91 0 00 2Т060</t>
  </si>
  <si>
    <t>91 0 00 2С250</t>
  </si>
  <si>
    <t>0105</t>
  </si>
  <si>
    <t>Судебная система</t>
  </si>
  <si>
    <t>91 0 00 51200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</si>
  <si>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</si>
  <si>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0107</t>
  </si>
  <si>
    <t>Обеспечение проведения выборов и референдумов</t>
  </si>
  <si>
    <t>Проведение выборов и референдумов</t>
  </si>
  <si>
    <t>94 0 00 00010</t>
  </si>
  <si>
    <t>Подготовка и проведение муниципальных выборов, местных референдумов и голосований в 2018 году</t>
  </si>
  <si>
    <t>93 0 00 00210</t>
  </si>
  <si>
    <t>06 2 01 2C070</t>
  </si>
  <si>
    <t>Содержание жилых помещений специализированного жилищного фонда для детей-сирот, детей, оставшихся без попечения родителей, лицам из их числа</t>
  </si>
  <si>
    <t>Осуществление мероприятий для проведения независимой оценки рыночной стоимости объекта</t>
  </si>
  <si>
    <t>10 2 01 20000</t>
  </si>
  <si>
    <t>10 2 02 00000</t>
  </si>
  <si>
    <t>Основное мероприятие "Комплексные кадастровые работы"</t>
  </si>
  <si>
    <t>10 2 02 40000</t>
  </si>
  <si>
    <t>Проведение комплексных кадастровых работ</t>
  </si>
  <si>
    <t>Подпрограмма "Общественная безопасность и профилактика правонарушений  в Александровском муниципальном районе"</t>
  </si>
  <si>
    <t>04 1 02 00090</t>
  </si>
  <si>
    <t>Обеспечение деятельности МКУ "Единая дежурная диспетчерская служба Александровского муниципального района" в области защиты населения и территорий от чрезвычайных ситуаций природного и техногенного характера</t>
  </si>
  <si>
    <t>04 1 02 00100</t>
  </si>
  <si>
    <t>Ремонт помещения для МКУ "Единая дежурная диспетчерская служба Александровского муниципального района" по адресу: г. Александровск, ул. Калинина, д. 3</t>
  </si>
  <si>
    <t>Муниципальная программа "Обеспечение безопасности граждан Александровского муниципального района "</t>
  </si>
  <si>
    <t>Подпрограмма "Общественная безопасность и профилактика правонарушений  в Александровском муниципальном районе "</t>
  </si>
  <si>
    <t>Основное мероприятие "Снижение доли преступлений в общественных местах"</t>
  </si>
  <si>
    <t>Обеспечение охраны общественного порядка на территории Александровского муниципального района</t>
  </si>
  <si>
    <t>04 1 01 2П020</t>
  </si>
  <si>
    <t>Выплата материального стимулирования народным дружинникам за участие в охране общественного порядка</t>
  </si>
  <si>
    <t xml:space="preserve">Подпрограмма  "Противодействие наркомании и не законному обороту наркотических средств, алкоголизму, профилактика потребления психоактивных веществ на территории Александровского муниципального района" </t>
  </si>
  <si>
    <t>14 1 01 00020</t>
  </si>
  <si>
    <t>Проведение оплачиваемых общественных работ в Александровском муниципальном районе</t>
  </si>
  <si>
    <t>14 2 00 00000</t>
  </si>
  <si>
    <t>Подпрограмма "Улучшение условий и охраны труда, развитие социального партнерства в Александровском муниципальном районе Пермского края"</t>
  </si>
  <si>
    <t>14 2 01 00000</t>
  </si>
  <si>
    <t>Основное мероприятие "Содействие улучшению условий и охраны труда в Александровском муниципальном районе"</t>
  </si>
  <si>
    <t>14 2 01 00030</t>
  </si>
  <si>
    <t xml:space="preserve">Проведение муниципальных конкурсов по вопросам охраны труда </t>
  </si>
  <si>
    <t>Муниципальная программа "Развитие сельского хозяйства и устойчивое развитие сельских территорий в Александровском муниципальном районе Пермского края "</t>
  </si>
  <si>
    <t>Подпрограмма "Развитие сельского хозяйства в Александровском муниципальном районе Пермского края"</t>
  </si>
  <si>
    <t>Основное мероприятие "Повышение (обеспечение) доступности финансовых ресурсов для сельскохозяйственных товаропроизводителей"</t>
  </si>
  <si>
    <t>Субсидирование возмещения части затрат по направлению "животноводство"</t>
  </si>
  <si>
    <t>02 1 01 R5430</t>
  </si>
  <si>
    <t>Поддержка достижения целевых показателей региональных программ развития агропромышленного комплекса</t>
  </si>
  <si>
    <t>Основное мероприятие "Освоение внутреннего рынка сбыта за счет развития ресурсного потенциала сельскохозяйственных товаропроизводителей"</t>
  </si>
  <si>
    <t>Организация выставочно-ярмарочной деятельности на муниципальном уровне</t>
  </si>
  <si>
    <t>Муниципальная программа "Развитие инфраструктуры Александровского муниципального района и градостроительства"</t>
  </si>
  <si>
    <t>Подпрограмма "Развитие дорожно-транспортной инфраструктуры Александровского муниципального района"</t>
  </si>
  <si>
    <t>Основное мероприятие "Субсидии перевозчикам, обслуживающим социально-значимые маршруты Александровского муниципального района, в целях возмещения недополученных доходов "</t>
  </si>
  <si>
    <t xml:space="preserve">Субсидии перевозчикам, обслуживающим социально-значимые маршруты Александровского муниципального района, в целях возмещения недополученных доходов </t>
  </si>
  <si>
    <t>Основное мероприятие "Муниципальный дорожный фонд Александровского муниципального района"</t>
  </si>
  <si>
    <t>Муниципальная программа "Привлечение инвестиций и развитие потребительского рынка в Александровском муниципальном районе Пермского края "</t>
  </si>
  <si>
    <t>Подпрограмма "Развитие малого и среднего предпринимательства в Александровском муниципальном районе Пермского края"</t>
  </si>
  <si>
    <t>Основное мероприятие "Укрепление социального статуса, повышение престижа и этики предпринимательства"</t>
  </si>
  <si>
    <t>Проведение мероприятий, посвященных Дню российского предпринимательства</t>
  </si>
  <si>
    <t>Проведение муниципальных конкурсов среди СМСП, содействие участию СМСП в конкурсах, проводимых на межмуниципальном, региональном и федеральном уровнях</t>
  </si>
  <si>
    <t>03 1 02 00000</t>
  </si>
  <si>
    <t>Основное мероприятие "Повышение (обеспечение) доступности финансовых ресурсов для СМСП"</t>
  </si>
  <si>
    <t>03 1 02 00030</t>
  </si>
  <si>
    <t>Субсидия на возмещение части затрат, связанных с уплатой СМСП первого взноса (аванса) при заключении договора (договоров) лизинга оборудования с российскими лизинговыми организациями в целях создания и (или) развития либо модернизации производства товаров (работ, услуг) , включая затраты на монтаж оборудования</t>
  </si>
  <si>
    <t>03 1 02 00040</t>
  </si>
  <si>
    <t>Субсидия вновь зарегистрированным субъектам малого предпринимательства на возмещение части затрат, связанных с началом предпринимательской деятельности</t>
  </si>
  <si>
    <t>03 1 02 00050</t>
  </si>
  <si>
    <t>Субсидия на возмещение части затрат, связанных с расширением деятельности СМСП</t>
  </si>
  <si>
    <t>03 1 03 00000</t>
  </si>
  <si>
    <t>Основное мероприятие " Содействие развитию молодежного предпринимательства"</t>
  </si>
  <si>
    <t>03 1 03 00060</t>
  </si>
  <si>
    <t>Проведение муниципальных конкурсов, направленных на популяризацию молодежного предпринимательства</t>
  </si>
  <si>
    <t>Подпрограмма "Развитие сферы торговли в Александровском муниципальном районе Пермского края"</t>
  </si>
  <si>
    <t>Основное мероприятие " Формирование современной инфраструктуры розничной торговли и повышение территориальной доступности торговых объектов для населения"</t>
  </si>
  <si>
    <t>03 2 01 00070</t>
  </si>
  <si>
    <t>03 3 00 00000</t>
  </si>
  <si>
    <t>Подпрограмма "Защита прав потребителей в Александровском муниципальном районе Пермского края"</t>
  </si>
  <si>
    <t>03 3 01 00000</t>
  </si>
  <si>
    <t>Основное мероприятие "Повышение уровня правовой грамотности и информированности населения по вопросам защиты прав потребителей"</t>
  </si>
  <si>
    <t>03 3 01 00080</t>
  </si>
  <si>
    <t>Изготовление информационно-справочных материалов (памяток) по вопросам защиты прав потребителей</t>
  </si>
  <si>
    <t>03 3 01 00090</t>
  </si>
  <si>
    <t>Установка баннеров по защите прав потребителей с информацией о номерах "горячей линии" , организаций, осуществляющих защиту прав потребителей</t>
  </si>
  <si>
    <t>03 3 01 00100</t>
  </si>
  <si>
    <t>Проведение мероприятий, посвященных Всемирному дню защиты прав потребителей</t>
  </si>
  <si>
    <t>03 3 01 00110</t>
  </si>
  <si>
    <t xml:space="preserve">Проведение муниципальных конкурсов в области защиты прав потребителей </t>
  </si>
  <si>
    <t>0500</t>
  </si>
  <si>
    <t>Жилищно-коммунальное хозяйство</t>
  </si>
  <si>
    <t>0502</t>
  </si>
  <si>
    <t>Коммунальное хозяйство</t>
  </si>
  <si>
    <t>11 2 00 00000</t>
  </si>
  <si>
    <t>Подпрограмма «Энергосбережение и повышение энергетической эффективности в Александровском муниципальном районе»</t>
  </si>
  <si>
    <t>11 2 01 00000</t>
  </si>
  <si>
    <t>Основное мероприятие "Повышение эффективности использования топливно-энергетических ресурсов"</t>
  </si>
  <si>
    <t>11 2 01 00160</t>
  </si>
  <si>
    <t>Проведение инженерных изысканий, разработка проектно – сметной документации на строительство котельной в п. Ивакинский Карьер на твердом топливе и прохождение государственной экспертизы проектной документации и  результатов инженерных изысканий</t>
  </si>
  <si>
    <t>400</t>
  </si>
  <si>
    <t>Капитальные вложения в объекты государственной (муниципальной) собственности</t>
  </si>
  <si>
    <t>Подпрограмма "Участие в организации деятельности по сбору (в том числе раздельному сбору), транспортированию, обработке, утилизации, обезвреживанию, захоронению твердых коммунальных отходов на территории Александровского муниципального района"</t>
  </si>
  <si>
    <t>Основное мероприятие " Проведение природоохранных мероприятий межпоселенческого характера по охране окружающей среды в Александровском муниципальном районе"</t>
  </si>
  <si>
    <t>06 1 02 2С240</t>
  </si>
  <si>
    <t>06 1 02 2С190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</si>
  <si>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</si>
  <si>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Основное мероприятие "Исполнение переданных государственных полномочий по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</si>
  <si>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06 2 01 2С080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</si>
  <si>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</si>
  <si>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13 0 00 00000</t>
  </si>
  <si>
    <t>Реализация проектов инициативного бюджетирования Александровского муниципального района</t>
  </si>
  <si>
    <t>13 0 01 00000</t>
  </si>
  <si>
    <t>Основное мероприятие "Обустройство общедоступной уличной спортивной площадки у крытого катка в г. Александровске"</t>
  </si>
  <si>
    <t>13 0 01 SP130</t>
  </si>
  <si>
    <t>Софинансирование проектов инициативного бюджетирования</t>
  </si>
  <si>
    <t>07 2 01 2Ц320</t>
  </si>
  <si>
    <t>Обслуживание  лицевых счетов органов государственной власти Пермского края, государственных краевых учреждений органами местного самоуправления Пермского края</t>
  </si>
  <si>
    <t>Подпрограмма "Повышение финансовой устойчивости местных бюджетов"</t>
  </si>
  <si>
    <t>1402</t>
  </si>
  <si>
    <t>Иные дотации</t>
  </si>
  <si>
    <t>Иные безвозмездные и безвозвратные перечисления</t>
  </si>
  <si>
    <t>95 0 00 00250</t>
  </si>
  <si>
    <t>Иные межбюджетные трансферты бюджетам поселений из бюджета муниципального района</t>
  </si>
  <si>
    <t>Расходы бюджета Александровского муниципального района за 1 квартал 2018 года по  ведомственной структуре расходов бюджета</t>
  </si>
  <si>
    <t xml:space="preserve">Подпрограмма  "Развитие системы начального общего, основного общего, среднего общего образования Александровского муниципального района» </t>
  </si>
  <si>
    <t xml:space="preserve">Подпрограмма  "Противодействие наркомании и незаконному обороту наркотических средств, алкоголизму, профилактика потребления психоактивных веществ на территории Александровского муниципального района" </t>
  </si>
  <si>
    <t>05 2 00 00000</t>
  </si>
  <si>
    <t>05 2 01 00000</t>
  </si>
  <si>
    <t>05 2 01 10000</t>
  </si>
  <si>
    <t>Подпрограмма "Развитие физической культуры, спорта и туризма в Александровском муниципальном районе"</t>
  </si>
  <si>
    <t>Основное мероприятие "Организация и проведение значимых мероприятий в сфере физической культуры, спорта и туризма"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</si>
  <si>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 классификации расходов бюджета за 1 квартал 2018 года, тыс. рублей</t>
  </si>
  <si>
    <t>10 2 02 L5110</t>
  </si>
  <si>
    <t>93 0 00 00230</t>
  </si>
  <si>
    <t>Расходы на оказание помощи пострадавшим от пожара</t>
  </si>
  <si>
    <t>11 1 02 ST040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</si>
  <si>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</si>
  <si>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11 1 02 SТ050</t>
  </si>
  <si>
    <t>Проектирование, строительство (реконструкция), капитальный ремонт и ремонт автомобильных дорог общего пользования местного значения</t>
  </si>
  <si>
    <t>0503</t>
  </si>
  <si>
    <t>Благоустройство</t>
  </si>
  <si>
    <t>Ликвидация несанкционированных свалок вдоль дороги местного значения Яйва-Чикман</t>
  </si>
  <si>
    <t>08 1 01 20000</t>
  </si>
  <si>
    <t>13 0 01 SP080</t>
  </si>
  <si>
    <t>06 1 02 51350</t>
  </si>
  <si>
    <t>Обеспечение жильем отдельных категорий граждан, установленных Федеральным законом от 12 января 1995 г. " 5-ФЗ "О ветеранах"</t>
  </si>
  <si>
    <t>06 3 00 00000</t>
  </si>
  <si>
    <t>Подпрограмма "Обеспечение жильем молодых семей в Александровском муниципальном районе"</t>
  </si>
  <si>
    <t>06 3 01 00000</t>
  </si>
  <si>
    <t>Основное мероприятие "Улучшение жилищных условий молодых семей, постоянно проживающих (зарегистрированных) на территории Александровского муниципального район"</t>
  </si>
  <si>
    <t>06 3 01 2C020</t>
  </si>
  <si>
    <t>Обеспечение жильем молодых семей</t>
  </si>
  <si>
    <t>06 3 01 L4970</t>
  </si>
  <si>
    <t>Реализация мероприятий по обеспечению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</si>
  <si>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</si>
  <si>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</si>
  <si>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</si>
  <si>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</si>
  <si>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07 3 00 00000</t>
  </si>
  <si>
    <t>07 3 01 00000</t>
  </si>
  <si>
    <t>07 3 01 00010</t>
  </si>
  <si>
    <t>Исполнение обязательств по обслуживанию муниципального долга Александровского муниципального района</t>
  </si>
  <si>
    <t>700</t>
  </si>
  <si>
    <t>Обслуживание государственного (муниципального) долга</t>
  </si>
  <si>
    <t>Подпрограмма «Управление муниципальным долгом Александровского муниципального района»</t>
  </si>
  <si>
    <t>Основное мероприятие «Обслуживание муниципального долга Александровского муниципального района»</t>
  </si>
  <si>
    <t>14 1 01 00030</t>
  </si>
  <si>
    <t>Проведение процедуры определения исполнителя работ, контроль выполнения работ по благоустройству территории согласно технического задания, приемка выполненных работ по благоустройству территории согласно технического задания</t>
  </si>
  <si>
    <t>91 0 00 00080</t>
  </si>
  <si>
    <t xml:space="preserve">Администрирование полномочий по ремонту автомобильных дорог местного значения поселений Александровского муниципального района </t>
  </si>
  <si>
    <t>96 0 00 00000</t>
  </si>
  <si>
    <t xml:space="preserve">Иные межбюджетные трансферты </t>
  </si>
  <si>
    <t>96 0 00 ST040</t>
  </si>
  <si>
    <t>0501</t>
  </si>
  <si>
    <t>Жилищное хозяйство</t>
  </si>
  <si>
    <t>07 2 01 00030</t>
  </si>
  <si>
    <t>Исполнение отдельных бюджетных полномочий Скопкортненского сельского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</si>
</sst>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.0"/>
    <numFmt numFmtId="165" formatCode="_(* #,##0.00_);_(* \(#,##0.00\);_(* &quot;-&quot;??_);_(@_)"/>
    <numFmt numFmtId="166" formatCode="_-* #,##0.00\ _D_M_-;\-* #,##0.00\ _D_M_-;_-* &quot;-&quot;??\ _D_M_-;_-@_-"/>
  </numFmts>
  <fonts count="72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1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</fonts>
  <fills count="72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6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18"/>
        <bgColor indexed="18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55"/>
      </patternFill>
    </fill>
    <fill>
      <patternFill patternType="solid">
        <fgColor indexed="6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3" borderId="0" applyNumberFormat="0" applyBorder="0" applyAlignment="0" applyProtection="0"/>
    <xf numFmtId="0" fontId="7" fillId="12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3" borderId="0" applyNumberFormat="0" applyBorder="0" applyAlignment="0" applyProtection="0"/>
    <xf numFmtId="0" fontId="9" fillId="12" borderId="0" applyNumberFormat="0" applyBorder="0" applyAlignment="0" applyProtection="0"/>
    <xf numFmtId="0" fontId="10" fillId="18" borderId="0" applyNumberFormat="0" applyBorder="0" applyAlignment="0" applyProtection="0"/>
    <xf numFmtId="0" fontId="10" fillId="3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1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2" borderId="0" applyNumberFormat="0" applyBorder="0" applyAlignment="0" applyProtection="0"/>
    <xf numFmtId="0" fontId="11" fillId="38" borderId="0" applyNumberFormat="0" applyBorder="0" applyAlignment="0" applyProtection="0"/>
    <xf numFmtId="0" fontId="11" fillId="25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2" fillId="30" borderId="0" applyNumberFormat="0" applyBorder="0" applyAlignment="0" applyProtection="0"/>
    <xf numFmtId="0" fontId="12" fillId="32" borderId="0" applyNumberFormat="0" applyBorder="0" applyAlignment="0" applyProtection="0"/>
    <xf numFmtId="0" fontId="12" fillId="34" borderId="0" applyNumberFormat="0" applyBorder="0" applyAlignment="0" applyProtection="0"/>
    <xf numFmtId="0" fontId="12" fillId="25" borderId="0" applyNumberFormat="0" applyBorder="0" applyAlignment="0" applyProtection="0"/>
    <xf numFmtId="0" fontId="11" fillId="32" borderId="0" applyNumberFormat="0" applyBorder="0" applyAlignment="0" applyProtection="0"/>
    <xf numFmtId="0" fontId="11" fillId="25" borderId="0" applyNumberFormat="0" applyBorder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0" fontId="12" fillId="36" borderId="0" applyNumberFormat="0" applyBorder="0" applyAlignment="0" applyProtection="0"/>
    <xf numFmtId="0" fontId="12" fillId="24" borderId="0" applyNumberFormat="0" applyBorder="0" applyAlignment="0" applyProtection="0"/>
    <xf numFmtId="0" fontId="12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43" borderId="0" applyNumberFormat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33" borderId="0" applyNumberFormat="0" applyBorder="0" applyAlignment="0" applyProtection="0"/>
    <xf numFmtId="0" fontId="11" fillId="46" borderId="0" applyNumberFormat="0" applyBorder="0" applyAlignment="0" applyProtection="0"/>
    <xf numFmtId="0" fontId="11" fillId="45" borderId="0" applyNumberFormat="0" applyBorder="0" applyAlignment="0" applyProtection="0"/>
    <xf numFmtId="0" fontId="11" fillId="47" borderId="0" applyNumberFormat="0" applyBorder="0" applyAlignment="0" applyProtection="0"/>
    <xf numFmtId="0" fontId="13" fillId="33" borderId="0" applyNumberFormat="0" applyBorder="0" applyAlignment="0" applyProtection="0"/>
    <xf numFmtId="0" fontId="14" fillId="48" borderId="1" applyNumberFormat="0" applyAlignment="0" applyProtection="0"/>
    <xf numFmtId="0" fontId="15" fillId="34" borderId="2" applyNumberFormat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54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45" borderId="1" applyNumberFormat="0" applyAlignment="0" applyProtection="0"/>
    <xf numFmtId="0" fontId="23" fillId="0" borderId="6" applyNumberFormat="0" applyFill="0" applyAlignment="0" applyProtection="0"/>
    <xf numFmtId="0" fontId="24" fillId="45" borderId="0" applyNumberFormat="0" applyBorder="0" applyAlignment="0" applyProtection="0"/>
    <xf numFmtId="0" fontId="5" fillId="0" borderId="0"/>
    <xf numFmtId="0" fontId="4" fillId="44" borderId="7" applyNumberFormat="0" applyFont="0" applyAlignment="0" applyProtection="0"/>
    <xf numFmtId="0" fontId="25" fillId="48" borderId="8" applyNumberFormat="0" applyAlignment="0" applyProtection="0"/>
    <xf numFmtId="4" fontId="26" fillId="55" borderId="9" applyNumberFormat="0" applyProtection="0">
      <alignment vertical="center"/>
    </xf>
    <xf numFmtId="0" fontId="5" fillId="0" borderId="0"/>
    <xf numFmtId="4" fontId="55" fillId="55" borderId="10" applyNumberFormat="0" applyProtection="0">
      <alignment vertical="center"/>
    </xf>
    <xf numFmtId="0" fontId="4" fillId="0" borderId="0"/>
    <xf numFmtId="0" fontId="4" fillId="0" borderId="0"/>
    <xf numFmtId="0" fontId="4" fillId="0" borderId="0"/>
    <xf numFmtId="4" fontId="27" fillId="56" borderId="9" applyNumberFormat="0" applyProtection="0">
      <alignment vertical="center"/>
    </xf>
    <xf numFmtId="0" fontId="5" fillId="0" borderId="0"/>
    <xf numFmtId="4" fontId="56" fillId="55" borderId="10" applyNumberFormat="0" applyProtection="0">
      <alignment vertical="center"/>
    </xf>
    <xf numFmtId="0" fontId="4" fillId="0" borderId="0"/>
    <xf numFmtId="0" fontId="4" fillId="0" borderId="0"/>
    <xf numFmtId="4" fontId="26" fillId="56" borderId="9" applyNumberFormat="0" applyProtection="0">
      <alignment horizontal="left" vertical="center" indent="1"/>
    </xf>
    <xf numFmtId="0" fontId="5" fillId="0" borderId="0"/>
    <xf numFmtId="4" fontId="55" fillId="55" borderId="10" applyNumberFormat="0" applyProtection="0">
      <alignment horizontal="left" vertical="center" indent="1"/>
    </xf>
    <xf numFmtId="0" fontId="4" fillId="0" borderId="0"/>
    <xf numFmtId="0" fontId="4" fillId="0" borderId="0"/>
    <xf numFmtId="4" fontId="26" fillId="56" borderId="9" applyNumberFormat="0" applyProtection="0">
      <alignment horizontal="left" vertical="center" indent="1"/>
    </xf>
    <xf numFmtId="0" fontId="28" fillId="55" borderId="10" applyNumberFormat="0" applyProtection="0">
      <alignment horizontal="left" vertical="top" indent="1"/>
    </xf>
    <xf numFmtId="0" fontId="5" fillId="0" borderId="0"/>
    <xf numFmtId="0" fontId="55" fillId="55" borderId="10" applyNumberFormat="0" applyProtection="0">
      <alignment horizontal="left" vertical="top" indent="1"/>
    </xf>
    <xf numFmtId="0" fontId="4" fillId="0" borderId="0"/>
    <xf numFmtId="0" fontId="4" fillId="0" borderId="0"/>
    <xf numFmtId="4" fontId="26" fillId="20" borderId="9" applyNumberFormat="0" applyProtection="0">
      <alignment horizontal="left" vertical="center" indent="1"/>
    </xf>
    <xf numFmtId="0" fontId="5" fillId="0" borderId="0"/>
    <xf numFmtId="4" fontId="55" fillId="2" borderId="0" applyNumberFormat="0" applyProtection="0">
      <alignment horizontal="left" vertical="center" indent="1"/>
    </xf>
    <xf numFmtId="0" fontId="4" fillId="0" borderId="0"/>
    <xf numFmtId="0" fontId="4" fillId="0" borderId="0"/>
    <xf numFmtId="4" fontId="26" fillId="7" borderId="9" applyNumberFormat="0" applyProtection="0">
      <alignment horizontal="right" vertical="center"/>
    </xf>
    <xf numFmtId="0" fontId="5" fillId="0" borderId="0"/>
    <xf numFmtId="4" fontId="7" fillId="7" borderId="10" applyNumberFormat="0" applyProtection="0">
      <alignment horizontal="right" vertical="center"/>
    </xf>
    <xf numFmtId="0" fontId="4" fillId="0" borderId="0"/>
    <xf numFmtId="0" fontId="4" fillId="0" borderId="0"/>
    <xf numFmtId="4" fontId="26" fillId="57" borderId="9" applyNumberFormat="0" applyProtection="0">
      <alignment horizontal="right" vertical="center"/>
    </xf>
    <xf numFmtId="0" fontId="5" fillId="0" borderId="0"/>
    <xf numFmtId="4" fontId="7" fillId="3" borderId="10" applyNumberFormat="0" applyProtection="0">
      <alignment horizontal="right" vertical="center"/>
    </xf>
    <xf numFmtId="0" fontId="4" fillId="0" borderId="0"/>
    <xf numFmtId="0" fontId="4" fillId="0" borderId="0"/>
    <xf numFmtId="4" fontId="26" fillId="58" borderId="11" applyNumberFormat="0" applyProtection="0">
      <alignment horizontal="right" vertical="center"/>
    </xf>
    <xf numFmtId="0" fontId="5" fillId="0" borderId="0"/>
    <xf numFmtId="4" fontId="7" fillId="58" borderId="10" applyNumberFormat="0" applyProtection="0">
      <alignment horizontal="right" vertical="center"/>
    </xf>
    <xf numFmtId="0" fontId="4" fillId="0" borderId="0"/>
    <xf numFmtId="0" fontId="4" fillId="0" borderId="0"/>
    <xf numFmtId="4" fontId="26" fillId="17" borderId="9" applyNumberFormat="0" applyProtection="0">
      <alignment horizontal="right" vertical="center"/>
    </xf>
    <xf numFmtId="0" fontId="5" fillId="0" borderId="0"/>
    <xf numFmtId="4" fontId="7" fillId="17" borderId="10" applyNumberFormat="0" applyProtection="0">
      <alignment horizontal="right" vertical="center"/>
    </xf>
    <xf numFmtId="0" fontId="4" fillId="0" borderId="0"/>
    <xf numFmtId="0" fontId="4" fillId="0" borderId="0"/>
    <xf numFmtId="4" fontId="26" fillId="21" borderId="9" applyNumberFormat="0" applyProtection="0">
      <alignment horizontal="right" vertical="center"/>
    </xf>
    <xf numFmtId="0" fontId="5" fillId="0" borderId="0"/>
    <xf numFmtId="4" fontId="7" fillId="21" borderId="10" applyNumberFormat="0" applyProtection="0">
      <alignment horizontal="right" vertical="center"/>
    </xf>
    <xf numFmtId="0" fontId="4" fillId="0" borderId="0"/>
    <xf numFmtId="0" fontId="4" fillId="0" borderId="0"/>
    <xf numFmtId="4" fontId="26" fillId="59" borderId="9" applyNumberFormat="0" applyProtection="0">
      <alignment horizontal="right" vertical="center"/>
    </xf>
    <xf numFmtId="0" fontId="5" fillId="0" borderId="0"/>
    <xf numFmtId="4" fontId="7" fillId="59" borderId="10" applyNumberFormat="0" applyProtection="0">
      <alignment horizontal="right" vertical="center"/>
    </xf>
    <xf numFmtId="0" fontId="4" fillId="0" borderId="0"/>
    <xf numFmtId="0" fontId="4" fillId="0" borderId="0"/>
    <xf numFmtId="4" fontId="26" fillId="14" borderId="9" applyNumberFormat="0" applyProtection="0">
      <alignment horizontal="right" vertical="center"/>
    </xf>
    <xf numFmtId="0" fontId="5" fillId="0" borderId="0"/>
    <xf numFmtId="4" fontId="7" fillId="14" borderId="10" applyNumberFormat="0" applyProtection="0">
      <alignment horizontal="right" vertical="center"/>
    </xf>
    <xf numFmtId="0" fontId="4" fillId="0" borderId="0"/>
    <xf numFmtId="0" fontId="4" fillId="0" borderId="0"/>
    <xf numFmtId="4" fontId="26" fillId="60" borderId="9" applyNumberFormat="0" applyProtection="0">
      <alignment horizontal="right" vertical="center"/>
    </xf>
    <xf numFmtId="0" fontId="5" fillId="0" borderId="0"/>
    <xf numFmtId="4" fontId="7" fillId="60" borderId="10" applyNumberFormat="0" applyProtection="0">
      <alignment horizontal="right" vertical="center"/>
    </xf>
    <xf numFmtId="0" fontId="4" fillId="0" borderId="0"/>
    <xf numFmtId="0" fontId="4" fillId="0" borderId="0"/>
    <xf numFmtId="4" fontId="26" fillId="16" borderId="9" applyNumberFormat="0" applyProtection="0">
      <alignment horizontal="right" vertical="center"/>
    </xf>
    <xf numFmtId="0" fontId="5" fillId="0" borderId="0"/>
    <xf numFmtId="4" fontId="7" fillId="16" borderId="10" applyNumberFormat="0" applyProtection="0">
      <alignment horizontal="right" vertical="center"/>
    </xf>
    <xf numFmtId="0" fontId="4" fillId="0" borderId="0"/>
    <xf numFmtId="0" fontId="4" fillId="0" borderId="0"/>
    <xf numFmtId="4" fontId="26" fillId="61" borderId="11" applyNumberFormat="0" applyProtection="0">
      <alignment horizontal="left" vertical="center" indent="1"/>
    </xf>
    <xf numFmtId="0" fontId="5" fillId="0" borderId="0"/>
    <xf numFmtId="4" fontId="55" fillId="61" borderId="12" applyNumberFormat="0" applyProtection="0">
      <alignment horizontal="left" vertical="center" indent="1"/>
    </xf>
    <xf numFmtId="0" fontId="4" fillId="0" borderId="0"/>
    <xf numFmtId="0" fontId="4" fillId="0" borderId="0"/>
    <xf numFmtId="4" fontId="29" fillId="13" borderId="11" applyNumberFormat="0" applyProtection="0">
      <alignment horizontal="left" vertical="center" indent="1"/>
    </xf>
    <xf numFmtId="0" fontId="5" fillId="0" borderId="0"/>
    <xf numFmtId="4" fontId="7" fillId="62" borderId="0" applyNumberFormat="0" applyProtection="0">
      <alignment horizontal="left" vertical="center" indent="1"/>
    </xf>
    <xf numFmtId="0" fontId="4" fillId="0" borderId="0"/>
    <xf numFmtId="0" fontId="4" fillId="0" borderId="0"/>
    <xf numFmtId="4" fontId="29" fillId="13" borderId="11" applyNumberFormat="0" applyProtection="0">
      <alignment horizontal="left" vertical="center" indent="1"/>
    </xf>
    <xf numFmtId="0" fontId="5" fillId="0" borderId="0"/>
    <xf numFmtId="4" fontId="57" fillId="13" borderId="0" applyNumberFormat="0" applyProtection="0">
      <alignment horizontal="left" vertical="center" indent="1"/>
    </xf>
    <xf numFmtId="0" fontId="4" fillId="0" borderId="0"/>
    <xf numFmtId="0" fontId="4" fillId="0" borderId="0"/>
    <xf numFmtId="4" fontId="26" fillId="2" borderId="9" applyNumberFormat="0" applyProtection="0">
      <alignment horizontal="right" vertical="center"/>
    </xf>
    <xf numFmtId="0" fontId="5" fillId="0" borderId="0"/>
    <xf numFmtId="4" fontId="7" fillId="2" borderId="10" applyNumberFormat="0" applyProtection="0">
      <alignment horizontal="right" vertical="center"/>
    </xf>
    <xf numFmtId="0" fontId="4" fillId="0" borderId="0"/>
    <xf numFmtId="0" fontId="4" fillId="0" borderId="0"/>
    <xf numFmtId="4" fontId="26" fillId="62" borderId="11" applyNumberFormat="0" applyProtection="0">
      <alignment horizontal="left" vertical="center" indent="1"/>
    </xf>
    <xf numFmtId="0" fontId="5" fillId="0" borderId="0"/>
    <xf numFmtId="4" fontId="58" fillId="62" borderId="0" applyNumberFormat="0" applyProtection="0">
      <alignment horizontal="left" vertical="center" indent="1"/>
    </xf>
    <xf numFmtId="0" fontId="4" fillId="0" borderId="0"/>
    <xf numFmtId="0" fontId="4" fillId="0" borderId="0"/>
    <xf numFmtId="4" fontId="26" fillId="2" borderId="11" applyNumberFormat="0" applyProtection="0">
      <alignment horizontal="left" vertical="center" indent="1"/>
    </xf>
    <xf numFmtId="0" fontId="5" fillId="0" borderId="0"/>
    <xf numFmtId="4" fontId="58" fillId="2" borderId="0" applyNumberFormat="0" applyProtection="0">
      <alignment horizontal="left" vertical="center" indent="1"/>
    </xf>
    <xf numFmtId="0" fontId="4" fillId="0" borderId="0"/>
    <xf numFmtId="0" fontId="4" fillId="0" borderId="0"/>
    <xf numFmtId="0" fontId="4" fillId="13" borderId="10" applyNumberFormat="0" applyProtection="0">
      <alignment horizontal="left" vertical="center" indent="1"/>
    </xf>
    <xf numFmtId="0" fontId="26" fillId="15" borderId="9" applyNumberFormat="0" applyProtection="0">
      <alignment horizontal="left" vertical="center" indent="1"/>
    </xf>
    <xf numFmtId="0" fontId="4" fillId="13" borderId="10" applyNumberFormat="0" applyProtection="0">
      <alignment horizontal="left" vertical="center" indent="1"/>
    </xf>
    <xf numFmtId="0" fontId="4" fillId="13" borderId="10" applyNumberFormat="0" applyProtection="0">
      <alignment horizontal="left" vertical="center" indent="1"/>
    </xf>
    <xf numFmtId="0" fontId="5" fillId="0" borderId="0"/>
    <xf numFmtId="0" fontId="30" fillId="13" borderId="10" applyNumberFormat="0" applyProtection="0">
      <alignment horizontal="left" vertical="top" indent="1"/>
    </xf>
    <xf numFmtId="0" fontId="5" fillId="0" borderId="0"/>
    <xf numFmtId="0" fontId="4" fillId="13" borderId="10" applyNumberFormat="0" applyProtection="0">
      <alignment horizontal="left" vertical="top" indent="1"/>
    </xf>
    <xf numFmtId="0" fontId="4" fillId="0" borderId="0"/>
    <xf numFmtId="0" fontId="4" fillId="0" borderId="0"/>
    <xf numFmtId="0" fontId="4" fillId="2" borderId="10" applyNumberFormat="0" applyProtection="0">
      <alignment horizontal="left" vertical="center" indent="1"/>
    </xf>
    <xf numFmtId="0" fontId="26" fillId="63" borderId="9" applyNumberFormat="0" applyProtection="0">
      <alignment horizontal="left" vertical="center" indent="1"/>
    </xf>
    <xf numFmtId="0" fontId="4" fillId="2" borderId="10" applyNumberFormat="0" applyProtection="0">
      <alignment horizontal="left" vertical="center" indent="1"/>
    </xf>
    <xf numFmtId="0" fontId="5" fillId="0" borderId="0"/>
    <xf numFmtId="0" fontId="30" fillId="2" borderId="10" applyNumberFormat="0" applyProtection="0">
      <alignment horizontal="left" vertical="top" indent="1"/>
    </xf>
    <xf numFmtId="0" fontId="5" fillId="0" borderId="0"/>
    <xf numFmtId="0" fontId="4" fillId="2" borderId="10" applyNumberFormat="0" applyProtection="0">
      <alignment horizontal="left" vertical="top" indent="1"/>
    </xf>
    <xf numFmtId="0" fontId="4" fillId="0" borderId="0"/>
    <xf numFmtId="0" fontId="4" fillId="0" borderId="0"/>
    <xf numFmtId="0" fontId="4" fillId="6" borderId="10" applyNumberFormat="0" applyProtection="0">
      <alignment horizontal="left" vertical="center" indent="1"/>
    </xf>
    <xf numFmtId="0" fontId="26" fillId="6" borderId="9" applyNumberFormat="0" applyProtection="0">
      <alignment horizontal="left" vertical="center" indent="1"/>
    </xf>
    <xf numFmtId="0" fontId="5" fillId="0" borderId="0"/>
    <xf numFmtId="0" fontId="26" fillId="6" borderId="9" applyNumberFormat="0" applyProtection="0">
      <alignment horizontal="left" vertical="center" indent="1"/>
    </xf>
    <xf numFmtId="0" fontId="30" fillId="6" borderId="10" applyNumberFormat="0" applyProtection="0">
      <alignment horizontal="left" vertical="top" indent="1"/>
    </xf>
    <xf numFmtId="0" fontId="5" fillId="0" borderId="0"/>
    <xf numFmtId="0" fontId="4" fillId="6" borderId="10" applyNumberFormat="0" applyProtection="0">
      <alignment horizontal="left" vertical="top" indent="1"/>
    </xf>
    <xf numFmtId="0" fontId="4" fillId="0" borderId="0"/>
    <xf numFmtId="0" fontId="4" fillId="0" borderId="0"/>
    <xf numFmtId="0" fontId="26" fillId="62" borderId="9" applyNumberFormat="0" applyProtection="0">
      <alignment horizontal="left" vertical="center" indent="1"/>
    </xf>
    <xf numFmtId="0" fontId="5" fillId="0" borderId="0"/>
    <xf numFmtId="0" fontId="4" fillId="62" borderId="10" applyNumberFormat="0" applyProtection="0">
      <alignment horizontal="left" vertical="center" indent="1"/>
    </xf>
    <xf numFmtId="0" fontId="4" fillId="0" borderId="0"/>
    <xf numFmtId="0" fontId="4" fillId="0" borderId="0"/>
    <xf numFmtId="0" fontId="30" fillId="62" borderId="10" applyNumberFormat="0" applyProtection="0">
      <alignment horizontal="left" vertical="top" indent="1"/>
    </xf>
    <xf numFmtId="0" fontId="5" fillId="0" borderId="0"/>
    <xf numFmtId="0" fontId="4" fillId="62" borderId="10" applyNumberFormat="0" applyProtection="0">
      <alignment horizontal="left" vertical="top" indent="1"/>
    </xf>
    <xf numFmtId="0" fontId="4" fillId="0" borderId="0"/>
    <xf numFmtId="0" fontId="4" fillId="0" borderId="0"/>
    <xf numFmtId="0" fontId="30" fillId="5" borderId="13" applyNumberFormat="0">
      <protection locked="0"/>
    </xf>
    <xf numFmtId="0" fontId="5" fillId="0" borderId="0"/>
    <xf numFmtId="0" fontId="4" fillId="5" borderId="14" applyNumberFormat="0">
      <protection locked="0"/>
    </xf>
    <xf numFmtId="0" fontId="4" fillId="0" borderId="0"/>
    <xf numFmtId="0" fontId="4" fillId="0" borderId="0"/>
    <xf numFmtId="0" fontId="31" fillId="13" borderId="15" applyBorder="0"/>
    <xf numFmtId="4" fontId="32" fillId="4" borderId="10" applyNumberFormat="0" applyProtection="0">
      <alignment vertical="center"/>
    </xf>
    <xf numFmtId="0" fontId="5" fillId="0" borderId="0"/>
    <xf numFmtId="4" fontId="7" fillId="4" borderId="10" applyNumberFormat="0" applyProtection="0">
      <alignment vertical="center"/>
    </xf>
    <xf numFmtId="0" fontId="4" fillId="0" borderId="0"/>
    <xf numFmtId="0" fontId="4" fillId="0" borderId="0"/>
    <xf numFmtId="4" fontId="27" fillId="64" borderId="14" applyNumberFormat="0" applyProtection="0">
      <alignment vertical="center"/>
    </xf>
    <xf numFmtId="0" fontId="5" fillId="0" borderId="0"/>
    <xf numFmtId="4" fontId="59" fillId="4" borderId="10" applyNumberFormat="0" applyProtection="0">
      <alignment vertical="center"/>
    </xf>
    <xf numFmtId="0" fontId="4" fillId="0" borderId="0"/>
    <xf numFmtId="0" fontId="4" fillId="0" borderId="0"/>
    <xf numFmtId="4" fontId="32" fillId="15" borderId="10" applyNumberFormat="0" applyProtection="0">
      <alignment horizontal="left" vertical="center" indent="1"/>
    </xf>
    <xf numFmtId="0" fontId="5" fillId="0" borderId="0"/>
    <xf numFmtId="4" fontId="7" fillId="4" borderId="10" applyNumberFormat="0" applyProtection="0">
      <alignment horizontal="left" vertical="center" indent="1"/>
    </xf>
    <xf numFmtId="0" fontId="4" fillId="0" borderId="0"/>
    <xf numFmtId="0" fontId="4" fillId="0" borderId="0"/>
    <xf numFmtId="0" fontId="32" fillId="4" borderId="10" applyNumberFormat="0" applyProtection="0">
      <alignment horizontal="left" vertical="top" indent="1"/>
    </xf>
    <xf numFmtId="0" fontId="5" fillId="0" borderId="0"/>
    <xf numFmtId="0" fontId="7" fillId="4" borderId="10" applyNumberFormat="0" applyProtection="0">
      <alignment horizontal="left" vertical="top" indent="1"/>
    </xf>
    <xf numFmtId="0" fontId="4" fillId="0" borderId="0"/>
    <xf numFmtId="0" fontId="4" fillId="0" borderId="0"/>
    <xf numFmtId="4" fontId="7" fillId="62" borderId="10" applyNumberFormat="0" applyProtection="0">
      <alignment horizontal="right" vertical="center"/>
    </xf>
    <xf numFmtId="4" fontId="26" fillId="0" borderId="9" applyNumberFormat="0" applyProtection="0">
      <alignment horizontal="right" vertical="center"/>
    </xf>
    <xf numFmtId="0" fontId="5" fillId="0" borderId="0"/>
    <xf numFmtId="4" fontId="26" fillId="0" borderId="9" applyNumberFormat="0" applyProtection="0">
      <alignment horizontal="right" vertical="center"/>
    </xf>
    <xf numFmtId="4" fontId="27" fillId="65" borderId="9" applyNumberFormat="0" applyProtection="0">
      <alignment horizontal="right" vertical="center"/>
    </xf>
    <xf numFmtId="0" fontId="5" fillId="0" borderId="0"/>
    <xf numFmtId="4" fontId="59" fillId="62" borderId="10" applyNumberFormat="0" applyProtection="0">
      <alignment horizontal="right" vertical="center"/>
    </xf>
    <xf numFmtId="0" fontId="4" fillId="0" borderId="0"/>
    <xf numFmtId="0" fontId="4" fillId="0" borderId="0"/>
    <xf numFmtId="4" fontId="26" fillId="20" borderId="9" applyNumberFormat="0" applyProtection="0">
      <alignment horizontal="left" vertical="center" indent="1"/>
    </xf>
    <xf numFmtId="0" fontId="4" fillId="0" borderId="0"/>
    <xf numFmtId="0" fontId="4" fillId="0" borderId="0"/>
    <xf numFmtId="4" fontId="7" fillId="2" borderId="10" applyNumberFormat="0" applyProtection="0">
      <alignment horizontal="left" vertical="center" indent="1"/>
    </xf>
    <xf numFmtId="0" fontId="4" fillId="0" borderId="0"/>
    <xf numFmtId="0" fontId="4" fillId="0" borderId="0"/>
    <xf numFmtId="0" fontId="32" fillId="2" borderId="10" applyNumberFormat="0" applyProtection="0">
      <alignment horizontal="left" vertical="top" indent="1"/>
    </xf>
    <xf numFmtId="0" fontId="5" fillId="0" borderId="0"/>
    <xf numFmtId="0" fontId="7" fillId="2" borderId="10" applyNumberFormat="0" applyProtection="0">
      <alignment horizontal="left" vertical="top" indent="1"/>
    </xf>
    <xf numFmtId="0" fontId="4" fillId="0" borderId="0"/>
    <xf numFmtId="0" fontId="4" fillId="0" borderId="0"/>
    <xf numFmtId="4" fontId="33" fillId="66" borderId="11" applyNumberFormat="0" applyProtection="0">
      <alignment horizontal="left" vertical="center" indent="1"/>
    </xf>
    <xf numFmtId="0" fontId="5" fillId="0" borderId="0"/>
    <xf numFmtId="4" fontId="60" fillId="66" borderId="0" applyNumberFormat="0" applyProtection="0">
      <alignment horizontal="left" vertical="center" indent="1"/>
    </xf>
    <xf numFmtId="0" fontId="4" fillId="0" borderId="0"/>
    <xf numFmtId="0" fontId="4" fillId="0" borderId="0"/>
    <xf numFmtId="0" fontId="26" fillId="67" borderId="14"/>
    <xf numFmtId="4" fontId="34" fillId="5" borderId="9" applyNumberFormat="0" applyProtection="0">
      <alignment horizontal="right" vertical="center"/>
    </xf>
    <xf numFmtId="0" fontId="5" fillId="0" borderId="0"/>
    <xf numFmtId="4" fontId="61" fillId="62" borderId="10" applyNumberFormat="0" applyProtection="0">
      <alignment horizontal="right" vertical="center"/>
    </xf>
    <xf numFmtId="0" fontId="4" fillId="0" borderId="0"/>
    <xf numFmtId="0" fontId="4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6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10" fillId="68" borderId="0" applyNumberFormat="0" applyBorder="0" applyAlignment="0" applyProtection="0"/>
    <xf numFmtId="0" fontId="10" fillId="58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59" borderId="0" applyNumberFormat="0" applyBorder="0" applyAlignment="0" applyProtection="0"/>
    <xf numFmtId="0" fontId="37" fillId="12" borderId="1" applyNumberFormat="0" applyAlignment="0" applyProtection="0"/>
    <xf numFmtId="0" fontId="38" fillId="15" borderId="8" applyNumberFormat="0" applyAlignment="0" applyProtection="0"/>
    <xf numFmtId="0" fontId="39" fillId="15" borderId="1" applyNumberFormat="0" applyAlignment="0" applyProtection="0"/>
    <xf numFmtId="0" fontId="40" fillId="0" borderId="17" applyNumberFormat="0" applyFill="0" applyAlignment="0" applyProtection="0"/>
    <xf numFmtId="0" fontId="41" fillId="0" borderId="4" applyNumberFormat="0" applyFill="0" applyAlignment="0" applyProtection="0"/>
    <xf numFmtId="0" fontId="42" fillId="0" borderId="18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19" applyNumberFormat="0" applyFill="0" applyAlignment="0" applyProtection="0"/>
    <xf numFmtId="0" fontId="44" fillId="69" borderId="2" applyNumberFormat="0" applyAlignment="0" applyProtection="0"/>
    <xf numFmtId="0" fontId="45" fillId="0" borderId="0" applyNumberFormat="0" applyFill="0" applyBorder="0" applyAlignment="0" applyProtection="0"/>
    <xf numFmtId="0" fontId="46" fillId="55" borderId="0" applyNumberFormat="0" applyBorder="0" applyAlignment="0" applyProtection="0"/>
    <xf numFmtId="0" fontId="8" fillId="0" borderId="0"/>
    <xf numFmtId="0" fontId="64" fillId="0" borderId="0"/>
    <xf numFmtId="0" fontId="64" fillId="0" borderId="0"/>
    <xf numFmtId="0" fontId="12" fillId="0" borderId="0"/>
    <xf numFmtId="0" fontId="64" fillId="0" borderId="0"/>
    <xf numFmtId="0" fontId="64" fillId="0" borderId="0"/>
    <xf numFmtId="0" fontId="12" fillId="0" borderId="0"/>
    <xf numFmtId="0" fontId="64" fillId="0" borderId="0"/>
    <xf numFmtId="0" fontId="64" fillId="0" borderId="0"/>
    <xf numFmtId="0" fontId="65" fillId="0" borderId="0"/>
    <xf numFmtId="0" fontId="4" fillId="0" borderId="0"/>
    <xf numFmtId="0" fontId="30" fillId="70" borderId="0"/>
    <xf numFmtId="0" fontId="64" fillId="0" borderId="0"/>
    <xf numFmtId="0" fontId="64" fillId="0" borderId="0"/>
    <xf numFmtId="0" fontId="64" fillId="0" borderId="0"/>
    <xf numFmtId="0" fontId="4" fillId="0" borderId="0"/>
    <xf numFmtId="0" fontId="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30" fillId="70" borderId="0"/>
    <xf numFmtId="0" fontId="30" fillId="70" borderId="0"/>
    <xf numFmtId="0" fontId="4" fillId="0" borderId="0"/>
    <xf numFmtId="0" fontId="5" fillId="0" borderId="0"/>
    <xf numFmtId="0" fontId="30" fillId="7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8" fillId="0" borderId="0"/>
    <xf numFmtId="0" fontId="4" fillId="0" borderId="0"/>
    <xf numFmtId="0" fontId="53" fillId="0" borderId="0"/>
    <xf numFmtId="0" fontId="30" fillId="70" borderId="0"/>
    <xf numFmtId="0" fontId="4" fillId="0" borderId="0"/>
    <xf numFmtId="0" fontId="4" fillId="0" borderId="0"/>
    <xf numFmtId="0" fontId="65" fillId="0" borderId="0"/>
    <xf numFmtId="0" fontId="47" fillId="7" borderId="0" applyNumberFormat="0" applyBorder="0" applyAlignment="0" applyProtection="0"/>
    <xf numFmtId="0" fontId="48" fillId="0" borderId="0" applyNumberFormat="0" applyFill="0" applyBorder="0" applyAlignment="0" applyProtection="0"/>
    <xf numFmtId="0" fontId="5" fillId="4" borderId="7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9" fillId="0" borderId="20" applyNumberFormat="0" applyFill="0" applyAlignment="0" applyProtection="0"/>
    <xf numFmtId="0" fontId="50" fillId="0" borderId="0"/>
    <xf numFmtId="0" fontId="51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2" fillId="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9" fillId="0" borderId="0"/>
    <xf numFmtId="0" fontId="69" fillId="0" borderId="0"/>
  </cellStyleXfs>
  <cellXfs count="140">
    <xf numFmtId="0" fontId="0" fillId="0" borderId="0" xfId="0"/>
    <xf numFmtId="22" fontId="53" fillId="0" borderId="0" xfId="386" applyNumberFormat="1" applyFont="1" applyFill="1" applyAlignment="1"/>
    <xf numFmtId="0" fontId="53" fillId="0" borderId="0" xfId="386" applyFont="1" applyFill="1" applyAlignment="1">
      <alignment horizontal="left"/>
    </xf>
    <xf numFmtId="22" fontId="53" fillId="0" borderId="0" xfId="386" applyNumberFormat="1" applyFont="1" applyFill="1" applyAlignment="1">
      <alignment horizontal="left"/>
    </xf>
    <xf numFmtId="0" fontId="54" fillId="0" borderId="14" xfId="0" applyNumberFormat="1" applyFont="1" applyFill="1" applyBorder="1" applyAlignment="1">
      <alignment horizontal="left" vertical="top" wrapText="1"/>
    </xf>
    <xf numFmtId="164" fontId="0" fillId="0" borderId="0" xfId="0" applyNumberFormat="1"/>
    <xf numFmtId="49" fontId="54" fillId="0" borderId="14" xfId="341" applyNumberFormat="1" applyFont="1" applyFill="1" applyBorder="1" applyAlignment="1">
      <alignment horizontal="center" vertical="center"/>
    </xf>
    <xf numFmtId="164" fontId="54" fillId="65" borderId="0" xfId="0" applyNumberFormat="1" applyFont="1" applyFill="1" applyBorder="1" applyAlignment="1">
      <alignment horizontal="center" vertical="center"/>
    </xf>
    <xf numFmtId="0" fontId="0" fillId="0" borderId="0" xfId="0" applyBorder="1"/>
    <xf numFmtId="49" fontId="54" fillId="0" borderId="14" xfId="343" applyNumberFormat="1" applyFont="1" applyFill="1" applyBorder="1" applyAlignment="1">
      <alignment horizontal="center" vertical="center"/>
    </xf>
    <xf numFmtId="164" fontId="54" fillId="0" borderId="14" xfId="0" applyNumberFormat="1" applyFont="1" applyFill="1" applyBorder="1" applyAlignment="1">
      <alignment horizontal="center" vertical="center"/>
    </xf>
    <xf numFmtId="0" fontId="0" fillId="71" borderId="0" xfId="0" applyFill="1"/>
    <xf numFmtId="0" fontId="0" fillId="0" borderId="0" xfId="0" applyFill="1"/>
    <xf numFmtId="49" fontId="54" fillId="0" borderId="14" xfId="386" applyNumberFormat="1" applyFont="1" applyFill="1" applyBorder="1" applyAlignment="1">
      <alignment horizontal="center" vertical="center" wrapText="1"/>
    </xf>
    <xf numFmtId="0" fontId="54" fillId="0" borderId="14" xfId="351" applyNumberFormat="1" applyFont="1" applyFill="1" applyBorder="1" applyAlignment="1">
      <alignment horizontal="left" vertical="center" wrapText="1"/>
    </xf>
    <xf numFmtId="0" fontId="54" fillId="0" borderId="14" xfId="0" applyFont="1" applyFill="1" applyBorder="1"/>
    <xf numFmtId="0" fontId="54" fillId="0" borderId="14" xfId="0" applyFont="1" applyFill="1" applyBorder="1" applyAlignment="1">
      <alignment horizontal="justify" vertical="center"/>
    </xf>
    <xf numFmtId="49" fontId="54" fillId="0" borderId="14" xfId="0" applyNumberFormat="1" applyFont="1" applyFill="1" applyBorder="1" applyAlignment="1">
      <alignment horizontal="center" vertical="center" wrapText="1"/>
    </xf>
    <xf numFmtId="49" fontId="54" fillId="0" borderId="14" xfId="0" applyNumberFormat="1" applyFont="1" applyFill="1" applyBorder="1" applyAlignment="1">
      <alignment horizontal="left" vertical="center" wrapText="1"/>
    </xf>
    <xf numFmtId="0" fontId="54" fillId="0" borderId="14" xfId="341" applyFont="1" applyFill="1" applyBorder="1" applyAlignment="1">
      <alignment horizontal="center" vertical="center"/>
    </xf>
    <xf numFmtId="0" fontId="54" fillId="0" borderId="14" xfId="341" applyFont="1" applyFill="1" applyBorder="1" applyAlignment="1" applyProtection="1">
      <alignment horizontal="left" vertical="center" wrapText="1"/>
      <protection locked="0"/>
    </xf>
    <xf numFmtId="49" fontId="54" fillId="0" borderId="14" xfId="0" applyNumberFormat="1" applyFont="1" applyFill="1" applyBorder="1" applyAlignment="1">
      <alignment horizontal="center" vertical="center"/>
    </xf>
    <xf numFmtId="0" fontId="54" fillId="0" borderId="14" xfId="0" applyFont="1" applyFill="1" applyBorder="1" applyAlignment="1">
      <alignment horizontal="center" vertical="center"/>
    </xf>
    <xf numFmtId="0" fontId="54" fillId="0" borderId="14" xfId="0" applyFont="1" applyFill="1" applyBorder="1" applyAlignment="1">
      <alignment horizontal="left" vertical="center" wrapText="1"/>
    </xf>
    <xf numFmtId="0" fontId="54" fillId="0" borderId="14" xfId="0" applyNumberFormat="1" applyFont="1" applyFill="1" applyBorder="1" applyAlignment="1">
      <alignment horizontal="left" vertical="center" wrapText="1"/>
    </xf>
    <xf numFmtId="164" fontId="54" fillId="0" borderId="14" xfId="0" applyNumberFormat="1" applyFont="1" applyFill="1" applyBorder="1" applyAlignment="1">
      <alignment horizontal="center" vertical="center" wrapText="1"/>
    </xf>
    <xf numFmtId="0" fontId="54" fillId="0" borderId="14" xfId="340" applyNumberFormat="1" applyFont="1" applyFill="1" applyBorder="1" applyAlignment="1">
      <alignment horizontal="left" vertical="top" wrapText="1"/>
    </xf>
    <xf numFmtId="0" fontId="54" fillId="0" borderId="14" xfId="340" applyNumberFormat="1" applyFont="1" applyFill="1" applyBorder="1" applyAlignment="1">
      <alignment horizontal="left" vertical="center" wrapText="1"/>
    </xf>
    <xf numFmtId="49" fontId="54" fillId="0" borderId="14" xfId="357" applyNumberFormat="1" applyFont="1" applyFill="1" applyBorder="1" applyAlignment="1">
      <alignment horizontal="center" vertical="center"/>
    </xf>
    <xf numFmtId="0" fontId="54" fillId="0" borderId="14" xfId="0" applyFont="1" applyFill="1" applyBorder="1" applyAlignment="1">
      <alignment vertical="center" wrapText="1" shrinkToFit="1"/>
    </xf>
    <xf numFmtId="0" fontId="54" fillId="0" borderId="14" xfId="0" applyNumberFormat="1" applyFont="1" applyFill="1" applyBorder="1" applyAlignment="1">
      <alignment horizontal="left" vertical="top" wrapText="1" shrinkToFit="1"/>
    </xf>
    <xf numFmtId="0" fontId="54" fillId="0" borderId="14" xfId="343" applyNumberFormat="1" applyFont="1" applyFill="1" applyBorder="1" applyAlignment="1">
      <alignment horizontal="left" vertical="center" wrapText="1"/>
    </xf>
    <xf numFmtId="0" fontId="54" fillId="0" borderId="14" xfId="0" applyFont="1" applyFill="1" applyBorder="1" applyAlignment="1">
      <alignment horizontal="center" vertical="center" wrapText="1"/>
    </xf>
    <xf numFmtId="0" fontId="54" fillId="0" borderId="14" xfId="386" applyFont="1" applyFill="1" applyBorder="1" applyAlignment="1">
      <alignment horizontal="left" vertical="center" wrapText="1"/>
    </xf>
    <xf numFmtId="0" fontId="66" fillId="0" borderId="14" xfId="0" applyFont="1" applyFill="1" applyBorder="1" applyAlignment="1">
      <alignment horizontal="left" vertical="top" wrapText="1"/>
    </xf>
    <xf numFmtId="0" fontId="54" fillId="0" borderId="14" xfId="0" applyFont="1" applyFill="1" applyBorder="1" applyAlignment="1">
      <alignment vertical="top" wrapText="1"/>
    </xf>
    <xf numFmtId="49" fontId="66" fillId="0" borderId="14" xfId="0" applyNumberFormat="1" applyFont="1" applyFill="1" applyBorder="1" applyAlignment="1">
      <alignment horizontal="center" vertical="center" wrapText="1"/>
    </xf>
    <xf numFmtId="0" fontId="66" fillId="0" borderId="14" xfId="0" applyNumberFormat="1" applyFont="1" applyFill="1" applyBorder="1" applyAlignment="1">
      <alignment horizontal="left" vertical="top" wrapText="1" shrinkToFit="1"/>
    </xf>
    <xf numFmtId="164" fontId="66" fillId="0" borderId="14" xfId="0" applyNumberFormat="1" applyFont="1" applyFill="1" applyBorder="1" applyAlignment="1">
      <alignment horizontal="center" vertical="center" wrapText="1"/>
    </xf>
    <xf numFmtId="0" fontId="66" fillId="0" borderId="14" xfId="0" applyFont="1" applyFill="1" applyBorder="1" applyAlignment="1">
      <alignment horizontal="center" vertical="center"/>
    </xf>
    <xf numFmtId="164" fontId="66" fillId="0" borderId="14" xfId="0" applyNumberFormat="1" applyFont="1" applyFill="1" applyBorder="1" applyAlignment="1">
      <alignment horizontal="center" vertical="center"/>
    </xf>
    <xf numFmtId="49" fontId="66" fillId="0" borderId="14" xfId="357" applyNumberFormat="1" applyFont="1" applyFill="1" applyBorder="1" applyAlignment="1">
      <alignment horizontal="center" vertical="center"/>
    </xf>
    <xf numFmtId="0" fontId="66" fillId="0" borderId="14" xfId="0" applyNumberFormat="1" applyFont="1" applyFill="1" applyBorder="1" applyAlignment="1">
      <alignment horizontal="left" vertical="top" wrapText="1"/>
    </xf>
    <xf numFmtId="164" fontId="66" fillId="0" borderId="14" xfId="346" applyNumberFormat="1" applyFont="1" applyFill="1" applyBorder="1" applyAlignment="1">
      <alignment horizontal="center" vertical="center"/>
    </xf>
    <xf numFmtId="0" fontId="54" fillId="0" borderId="14" xfId="341" applyFont="1" applyFill="1" applyBorder="1" applyAlignment="1">
      <alignment horizontal="left" vertical="center" wrapText="1"/>
    </xf>
    <xf numFmtId="49" fontId="54" fillId="0" borderId="14" xfId="341" applyNumberFormat="1" applyFont="1" applyFill="1" applyBorder="1" applyAlignment="1">
      <alignment horizontal="center" vertical="center" wrapText="1"/>
    </xf>
    <xf numFmtId="2" fontId="54" fillId="0" borderId="14" xfId="341" applyNumberFormat="1" applyFont="1" applyFill="1" applyBorder="1" applyAlignment="1">
      <alignment horizontal="left" vertical="center" wrapText="1"/>
    </xf>
    <xf numFmtId="164" fontId="54" fillId="0" borderId="14" xfId="341" applyNumberFormat="1" applyFont="1" applyFill="1" applyBorder="1" applyAlignment="1">
      <alignment horizontal="center" vertical="center" wrapText="1"/>
    </xf>
    <xf numFmtId="164" fontId="54" fillId="0" borderId="14" xfId="351" applyNumberFormat="1" applyFont="1" applyFill="1" applyBorder="1" applyAlignment="1">
      <alignment horizontal="center" vertical="center" wrapText="1"/>
    </xf>
    <xf numFmtId="0" fontId="54" fillId="0" borderId="14" xfId="357" applyFont="1" applyFill="1" applyBorder="1" applyAlignment="1">
      <alignment horizontal="center" vertical="center"/>
    </xf>
    <xf numFmtId="49" fontId="54" fillId="0" borderId="14" xfId="341" applyNumberFormat="1" applyFont="1" applyFill="1" applyBorder="1" applyAlignment="1">
      <alignment horizontal="left" vertical="center" wrapText="1"/>
    </xf>
    <xf numFmtId="0" fontId="54" fillId="0" borderId="14" xfId="341" applyNumberFormat="1" applyFont="1" applyFill="1" applyBorder="1" applyAlignment="1">
      <alignment horizontal="left" vertical="center" wrapText="1"/>
    </xf>
    <xf numFmtId="164" fontId="54" fillId="0" borderId="14" xfId="341" applyNumberFormat="1" applyFont="1" applyFill="1" applyBorder="1" applyAlignment="1">
      <alignment horizontal="center" vertical="center"/>
    </xf>
    <xf numFmtId="49" fontId="54" fillId="0" borderId="14" xfId="351" applyNumberFormat="1" applyFont="1" applyFill="1" applyBorder="1" applyAlignment="1">
      <alignment horizontal="center" vertical="center"/>
    </xf>
    <xf numFmtId="0" fontId="54" fillId="0" borderId="14" xfId="351" applyFont="1" applyFill="1" applyBorder="1" applyAlignment="1">
      <alignment horizontal="center" vertical="center"/>
    </xf>
    <xf numFmtId="0" fontId="54" fillId="0" borderId="14" xfId="357" applyNumberFormat="1" applyFont="1" applyFill="1" applyBorder="1" applyAlignment="1">
      <alignment horizontal="left" vertical="center" wrapText="1"/>
    </xf>
    <xf numFmtId="0" fontId="54" fillId="0" borderId="14" xfId="0" applyFont="1" applyFill="1" applyBorder="1" applyAlignment="1">
      <alignment horizontal="left" vertical="center" wrapText="1" shrinkToFit="1"/>
    </xf>
    <xf numFmtId="49" fontId="54" fillId="0" borderId="14" xfId="445" applyNumberFormat="1" applyFont="1" applyFill="1" applyBorder="1" applyAlignment="1">
      <alignment horizontal="center" vertical="center"/>
    </xf>
    <xf numFmtId="0" fontId="54" fillId="0" borderId="14" xfId="343" applyFont="1" applyFill="1" applyBorder="1" applyAlignment="1">
      <alignment horizontal="center" vertical="center"/>
    </xf>
    <xf numFmtId="0" fontId="54" fillId="0" borderId="14" xfId="386" applyNumberFormat="1" applyFont="1" applyFill="1" applyBorder="1" applyAlignment="1">
      <alignment horizontal="left" vertical="center" wrapText="1"/>
    </xf>
    <xf numFmtId="49" fontId="54" fillId="0" borderId="14" xfId="386" applyNumberFormat="1" applyFont="1" applyFill="1" applyBorder="1" applyAlignment="1">
      <alignment horizontal="center" vertical="center"/>
    </xf>
    <xf numFmtId="49" fontId="54" fillId="0" borderId="14" xfId="386" applyNumberFormat="1" applyFont="1" applyFill="1" applyBorder="1" applyAlignment="1">
      <alignment horizontal="left" vertical="center" wrapText="1"/>
    </xf>
    <xf numFmtId="0" fontId="54" fillId="0" borderId="14" xfId="445" applyNumberFormat="1" applyFont="1" applyFill="1" applyBorder="1" applyAlignment="1">
      <alignment horizontal="left" vertical="center" wrapText="1"/>
    </xf>
    <xf numFmtId="0" fontId="54" fillId="0" borderId="14" xfId="0" applyFont="1" applyFill="1" applyBorder="1" applyAlignment="1">
      <alignment vertical="center"/>
    </xf>
    <xf numFmtId="0" fontId="54" fillId="0" borderId="14" xfId="386" applyFont="1" applyFill="1" applyBorder="1" applyAlignment="1">
      <alignment horizontal="center" vertical="center"/>
    </xf>
    <xf numFmtId="0" fontId="54" fillId="0" borderId="14" xfId="386" applyFont="1" applyFill="1" applyBorder="1" applyAlignment="1">
      <alignment vertical="center" wrapText="1"/>
    </xf>
    <xf numFmtId="0" fontId="54" fillId="0" borderId="14" xfId="0" applyFont="1" applyFill="1" applyBorder="1" applyAlignment="1">
      <alignment horizontal="justify" vertical="top"/>
    </xf>
    <xf numFmtId="49" fontId="54" fillId="0" borderId="14" xfId="340" applyNumberFormat="1" applyFont="1" applyFill="1" applyBorder="1" applyAlignment="1">
      <alignment horizontal="center" vertical="center"/>
    </xf>
    <xf numFmtId="0" fontId="54" fillId="0" borderId="14" xfId="0" applyFont="1" applyFill="1" applyBorder="1" applyAlignment="1">
      <alignment wrapText="1"/>
    </xf>
    <xf numFmtId="49" fontId="66" fillId="0" borderId="14" xfId="0" applyNumberFormat="1" applyFont="1" applyFill="1" applyBorder="1" applyAlignment="1">
      <alignment horizontal="center" vertical="center"/>
    </xf>
    <xf numFmtId="0" fontId="54" fillId="0" borderId="14" xfId="349" applyNumberFormat="1" applyFont="1" applyFill="1" applyBorder="1" applyAlignment="1">
      <alignment horizontal="left" vertical="center" wrapText="1"/>
    </xf>
    <xf numFmtId="0" fontId="54" fillId="0" borderId="14" xfId="0" applyFont="1" applyFill="1" applyBorder="1" applyAlignment="1">
      <alignment vertical="center" wrapText="1"/>
    </xf>
    <xf numFmtId="49" fontId="54" fillId="0" borderId="14" xfId="0" applyNumberFormat="1" applyFont="1" applyFill="1" applyBorder="1" applyAlignment="1">
      <alignment horizontal="center" vertical="top"/>
    </xf>
    <xf numFmtId="49" fontId="54" fillId="0" borderId="14" xfId="0" applyNumberFormat="1" applyFont="1" applyFill="1" applyBorder="1" applyAlignment="1" applyProtection="1">
      <alignment horizontal="left" vertical="center" wrapText="1"/>
    </xf>
    <xf numFmtId="49" fontId="54" fillId="0" borderId="14" xfId="344" applyNumberFormat="1" applyFont="1" applyFill="1" applyBorder="1" applyAlignment="1">
      <alignment horizontal="center" vertical="center"/>
    </xf>
    <xf numFmtId="0" fontId="54" fillId="0" borderId="14" xfId="350" applyNumberFormat="1" applyFont="1" applyFill="1" applyBorder="1" applyAlignment="1">
      <alignment horizontal="left" vertical="center" wrapText="1"/>
    </xf>
    <xf numFmtId="0" fontId="54" fillId="0" borderId="14" xfId="386" applyNumberFormat="1" applyFont="1" applyFill="1" applyBorder="1" applyAlignment="1">
      <alignment horizontal="left" vertical="top" wrapText="1"/>
    </xf>
    <xf numFmtId="0" fontId="54" fillId="0" borderId="14" xfId="466" applyNumberFormat="1" applyFont="1" applyFill="1" applyBorder="1" applyAlignment="1">
      <alignment vertical="top" wrapText="1"/>
    </xf>
    <xf numFmtId="0" fontId="54" fillId="0" borderId="14" xfId="466" applyNumberFormat="1" applyFont="1" applyFill="1" applyBorder="1" applyAlignment="1">
      <alignment vertical="top" wrapText="1" shrinkToFit="1"/>
    </xf>
    <xf numFmtId="49" fontId="62" fillId="0" borderId="22" xfId="340" applyNumberFormat="1" applyFont="1" applyFill="1" applyBorder="1" applyAlignment="1">
      <alignment horizontal="center" vertical="center"/>
    </xf>
    <xf numFmtId="0" fontId="62" fillId="0" borderId="22" xfId="340" applyNumberFormat="1" applyFont="1" applyFill="1" applyBorder="1" applyAlignment="1">
      <alignment horizontal="center" vertical="center"/>
    </xf>
    <xf numFmtId="49" fontId="6" fillId="0" borderId="22" xfId="386" applyNumberFormat="1" applyFont="1" applyFill="1" applyBorder="1" applyAlignment="1">
      <alignment horizontal="center" vertical="center" wrapText="1"/>
    </xf>
    <xf numFmtId="0" fontId="6" fillId="0" borderId="14" xfId="386" applyFont="1" applyFill="1" applyBorder="1" applyAlignment="1">
      <alignment horizontal="center" vertical="center"/>
    </xf>
    <xf numFmtId="49" fontId="54" fillId="71" borderId="14" xfId="0" applyNumberFormat="1" applyFont="1" applyFill="1" applyBorder="1" applyAlignment="1">
      <alignment horizontal="left" vertical="center" wrapText="1"/>
    </xf>
    <xf numFmtId="49" fontId="54" fillId="71" borderId="14" xfId="340" applyNumberFormat="1" applyFont="1" applyFill="1" applyBorder="1" applyAlignment="1">
      <alignment horizontal="center" vertical="center"/>
    </xf>
    <xf numFmtId="49" fontId="54" fillId="71" borderId="14" xfId="0" applyNumberFormat="1" applyFont="1" applyFill="1" applyBorder="1" applyAlignment="1">
      <alignment horizontal="center" vertical="center" wrapText="1"/>
    </xf>
    <xf numFmtId="0" fontId="54" fillId="71" borderId="14" xfId="386" applyFont="1" applyFill="1" applyBorder="1" applyAlignment="1">
      <alignment horizontal="left" vertical="center" wrapText="1"/>
    </xf>
    <xf numFmtId="0" fontId="54" fillId="71" borderId="14" xfId="0" applyFont="1" applyFill="1" applyBorder="1" applyAlignment="1">
      <alignment horizontal="center" vertical="center"/>
    </xf>
    <xf numFmtId="49" fontId="54" fillId="71" borderId="14" xfId="386" applyNumberFormat="1" applyFont="1" applyFill="1" applyBorder="1" applyAlignment="1">
      <alignment horizontal="center" vertical="center" wrapText="1"/>
    </xf>
    <xf numFmtId="0" fontId="54" fillId="71" borderId="14" xfId="0" applyNumberFormat="1" applyFont="1" applyFill="1" applyBorder="1" applyAlignment="1">
      <alignment horizontal="left" vertical="top" wrapText="1"/>
    </xf>
    <xf numFmtId="49" fontId="54" fillId="71" borderId="14" xfId="343" applyNumberFormat="1" applyFont="1" applyFill="1" applyBorder="1" applyAlignment="1">
      <alignment horizontal="center" vertical="center"/>
    </xf>
    <xf numFmtId="0" fontId="54" fillId="71" borderId="14" xfId="343" applyFont="1" applyFill="1" applyBorder="1" applyAlignment="1">
      <alignment horizontal="center" vertical="center"/>
    </xf>
    <xf numFmtId="0" fontId="54" fillId="71" borderId="14" xfId="0" applyFont="1" applyFill="1" applyBorder="1" applyAlignment="1">
      <alignment horizontal="left" vertical="center" wrapText="1"/>
    </xf>
    <xf numFmtId="0" fontId="54" fillId="71" borderId="14" xfId="0" applyFont="1" applyFill="1" applyBorder="1" applyAlignment="1">
      <alignment horizontal="justify" vertical="center"/>
    </xf>
    <xf numFmtId="0" fontId="54" fillId="71" borderId="14" xfId="0" applyFont="1" applyFill="1" applyBorder="1" applyAlignment="1">
      <alignment horizontal="left" vertical="center" wrapText="1" shrinkToFit="1"/>
    </xf>
    <xf numFmtId="0" fontId="54" fillId="71" borderId="14" xfId="466" applyNumberFormat="1" applyFont="1" applyFill="1" applyBorder="1" applyAlignment="1">
      <alignment vertical="top" wrapText="1"/>
    </xf>
    <xf numFmtId="49" fontId="54" fillId="71" borderId="14" xfId="0" applyNumberFormat="1" applyFont="1" applyFill="1" applyBorder="1" applyAlignment="1">
      <alignment horizontal="center" vertical="center"/>
    </xf>
    <xf numFmtId="0" fontId="54" fillId="71" borderId="14" xfId="0" applyNumberFormat="1" applyFont="1" applyFill="1" applyBorder="1" applyAlignment="1">
      <alignment horizontal="left" vertical="top" wrapText="1" shrinkToFit="1"/>
    </xf>
    <xf numFmtId="0" fontId="54" fillId="71" borderId="14" xfId="466" applyNumberFormat="1" applyFont="1" applyFill="1" applyBorder="1" applyAlignment="1">
      <alignment vertical="top" wrapText="1" shrinkToFit="1"/>
    </xf>
    <xf numFmtId="49" fontId="54" fillId="71" borderId="14" xfId="351" applyNumberFormat="1" applyFont="1" applyFill="1" applyBorder="1" applyAlignment="1">
      <alignment horizontal="center" vertical="center"/>
    </xf>
    <xf numFmtId="0" fontId="54" fillId="71" borderId="14" xfId="0" applyFont="1" applyFill="1" applyBorder="1" applyAlignment="1">
      <alignment wrapText="1" shrinkToFit="1"/>
    </xf>
    <xf numFmtId="49" fontId="54" fillId="71" borderId="14" xfId="357" applyNumberFormat="1" applyFont="1" applyFill="1" applyBorder="1" applyAlignment="1">
      <alignment horizontal="center" vertical="center"/>
    </xf>
    <xf numFmtId="49" fontId="6" fillId="0" borderId="14" xfId="386" applyNumberFormat="1" applyFont="1" applyFill="1" applyBorder="1" applyAlignment="1">
      <alignment horizontal="center" vertical="center" wrapText="1"/>
    </xf>
    <xf numFmtId="4" fontId="54" fillId="0" borderId="14" xfId="0" applyNumberFormat="1" applyFont="1" applyFill="1" applyBorder="1" applyAlignment="1">
      <alignment horizontal="center" vertical="center"/>
    </xf>
    <xf numFmtId="0" fontId="54" fillId="0" borderId="14" xfId="344" applyNumberFormat="1" applyFont="1" applyFill="1" applyBorder="1" applyAlignment="1">
      <alignment horizontal="left" vertical="center" wrapText="1" shrinkToFit="1"/>
    </xf>
    <xf numFmtId="49" fontId="54" fillId="0" borderId="14" xfId="0" applyNumberFormat="1" applyFont="1" applyFill="1" applyBorder="1" applyAlignment="1">
      <alignment horizontal="left" vertical="center" wrapText="1" shrinkToFit="1"/>
    </xf>
    <xf numFmtId="0" fontId="54" fillId="0" borderId="14" xfId="357" applyNumberFormat="1" applyFont="1" applyFill="1" applyBorder="1" applyAlignment="1">
      <alignment horizontal="left" vertical="center" wrapText="1" shrinkToFit="1"/>
    </xf>
    <xf numFmtId="0" fontId="54" fillId="0" borderId="0" xfId="386" applyFont="1"/>
    <xf numFmtId="22" fontId="54" fillId="0" borderId="0" xfId="386" applyNumberFormat="1" applyFont="1" applyFill="1" applyAlignment="1">
      <alignment horizontal="left"/>
    </xf>
    <xf numFmtId="49" fontId="62" fillId="0" borderId="14" xfId="341" applyNumberFormat="1" applyFont="1" applyFill="1" applyBorder="1" applyAlignment="1">
      <alignment horizontal="center" vertical="center"/>
    </xf>
    <xf numFmtId="0" fontId="62" fillId="0" borderId="14" xfId="341" applyNumberFormat="1" applyFont="1" applyFill="1" applyBorder="1" applyAlignment="1">
      <alignment horizontal="center" vertical="center"/>
    </xf>
    <xf numFmtId="1" fontId="62" fillId="0" borderId="14" xfId="0" applyNumberFormat="1" applyFont="1" applyFill="1" applyBorder="1" applyAlignment="1">
      <alignment horizontal="center" vertical="center" wrapText="1"/>
    </xf>
    <xf numFmtId="1" fontId="70" fillId="0" borderId="14" xfId="0" applyNumberFormat="1" applyFont="1" applyBorder="1" applyAlignment="1">
      <alignment horizontal="center" vertical="center"/>
    </xf>
    <xf numFmtId="0" fontId="54" fillId="0" borderId="14" xfId="0" applyFont="1" applyFill="1" applyBorder="1" applyAlignment="1">
      <alignment horizontal="center"/>
    </xf>
    <xf numFmtId="0" fontId="54" fillId="0" borderId="0" xfId="0" applyFont="1" applyFill="1" applyAlignment="1">
      <alignment wrapText="1"/>
    </xf>
    <xf numFmtId="0" fontId="54" fillId="0" borderId="14" xfId="383" applyNumberFormat="1" applyFont="1" applyFill="1" applyBorder="1" applyAlignment="1">
      <alignment horizontal="left" vertical="center" wrapText="1"/>
    </xf>
    <xf numFmtId="49" fontId="54" fillId="0" borderId="14" xfId="362" applyNumberFormat="1" applyFont="1" applyFill="1" applyBorder="1" applyAlignment="1">
      <alignment horizontal="center" vertical="center"/>
    </xf>
    <xf numFmtId="0" fontId="54" fillId="0" borderId="14" xfId="362" applyNumberFormat="1" applyFont="1" applyFill="1" applyBorder="1" applyAlignment="1">
      <alignment horizontal="left" vertical="center" wrapText="1"/>
    </xf>
    <xf numFmtId="49" fontId="54" fillId="0" borderId="21" xfId="465" applyNumberFormat="1" applyFont="1" applyFill="1" applyBorder="1" applyAlignment="1" applyProtection="1">
      <alignment horizontal="left" vertical="center" wrapText="1"/>
    </xf>
    <xf numFmtId="0" fontId="54" fillId="0" borderId="14" xfId="0" applyNumberFormat="1" applyFont="1" applyFill="1" applyBorder="1" applyAlignment="1">
      <alignment vertical="top" wrapText="1"/>
    </xf>
    <xf numFmtId="49" fontId="54" fillId="0" borderId="14" xfId="346" applyNumberFormat="1" applyFont="1" applyFill="1" applyBorder="1" applyAlignment="1">
      <alignment horizontal="center" vertical="center" wrapText="1"/>
    </xf>
    <xf numFmtId="0" fontId="54" fillId="0" borderId="14" xfId="346" applyNumberFormat="1" applyFont="1" applyFill="1" applyBorder="1" applyAlignment="1">
      <alignment horizontal="left" vertical="center" wrapText="1"/>
    </xf>
    <xf numFmtId="49" fontId="54" fillId="0" borderId="14" xfId="346" applyNumberFormat="1" applyFont="1" applyFill="1" applyBorder="1" applyAlignment="1">
      <alignment horizontal="center" vertical="center"/>
    </xf>
    <xf numFmtId="164" fontId="54" fillId="0" borderId="14" xfId="346" applyNumberFormat="1" applyFont="1" applyFill="1" applyBorder="1" applyAlignment="1">
      <alignment horizontal="center" vertical="center"/>
    </xf>
    <xf numFmtId="0" fontId="54" fillId="0" borderId="14" xfId="346" applyFont="1" applyFill="1" applyBorder="1" applyAlignment="1">
      <alignment horizontal="center" vertical="center"/>
    </xf>
    <xf numFmtId="0" fontId="54" fillId="0" borderId="14" xfId="346" applyFont="1" applyFill="1" applyBorder="1" applyAlignment="1">
      <alignment horizontal="left" vertical="center" wrapText="1"/>
    </xf>
    <xf numFmtId="0" fontId="71" fillId="0" borderId="14" xfId="0" applyNumberFormat="1" applyFont="1" applyFill="1" applyBorder="1" applyAlignment="1">
      <alignment horizontal="left" vertical="top" wrapText="1"/>
    </xf>
    <xf numFmtId="49" fontId="54" fillId="0" borderId="14" xfId="340" applyNumberFormat="1" applyFont="1" applyFill="1" applyBorder="1" applyAlignment="1">
      <alignment horizontal="center" vertical="center" wrapText="1"/>
    </xf>
    <xf numFmtId="49" fontId="54" fillId="0" borderId="14" xfId="357" applyNumberFormat="1" applyFont="1" applyFill="1" applyBorder="1" applyAlignment="1">
      <alignment horizontal="center" vertical="center" wrapText="1"/>
    </xf>
    <xf numFmtId="0" fontId="54" fillId="0" borderId="14" xfId="343" applyNumberFormat="1" applyFont="1" applyFill="1" applyBorder="1" applyAlignment="1">
      <alignment horizontal="left" vertical="center" wrapText="1" shrinkToFit="1"/>
    </xf>
    <xf numFmtId="0" fontId="71" fillId="0" borderId="14" xfId="386" applyFont="1" applyFill="1" applyBorder="1" applyAlignment="1">
      <alignment horizontal="left" vertical="center" wrapText="1"/>
    </xf>
    <xf numFmtId="0" fontId="54" fillId="0" borderId="14" xfId="341" applyFont="1" applyFill="1" applyBorder="1" applyAlignment="1">
      <alignment horizontal="center" vertical="center" wrapText="1"/>
    </xf>
    <xf numFmtId="49" fontId="54" fillId="0" borderId="14" xfId="343" applyNumberFormat="1" applyFont="1" applyFill="1" applyBorder="1" applyAlignment="1">
      <alignment horizontal="center" vertical="center" wrapText="1"/>
    </xf>
    <xf numFmtId="0" fontId="54" fillId="0" borderId="14" xfId="343" applyFont="1" applyFill="1" applyBorder="1" applyAlignment="1">
      <alignment horizontal="center" vertical="center" wrapText="1"/>
    </xf>
    <xf numFmtId="0" fontId="54" fillId="0" borderId="14" xfId="466" applyNumberFormat="1" applyFont="1" applyFill="1" applyBorder="1" applyAlignment="1">
      <alignment horizontal="left" vertical="top" wrapText="1"/>
    </xf>
    <xf numFmtId="49" fontId="54" fillId="0" borderId="14" xfId="466" applyNumberFormat="1" applyFont="1" applyFill="1" applyBorder="1" applyAlignment="1">
      <alignment horizontal="center" vertical="center" wrapText="1"/>
    </xf>
    <xf numFmtId="0" fontId="54" fillId="0" borderId="14" xfId="0" applyFont="1" applyFill="1" applyBorder="1" applyAlignment="1">
      <alignment horizontal="left" vertical="top" wrapText="1"/>
    </xf>
    <xf numFmtId="0" fontId="54" fillId="0" borderId="14" xfId="0" applyFont="1" applyFill="1" applyBorder="1" applyAlignment="1">
      <alignment horizontal="left" vertical="top" wrapText="1" shrinkToFit="1"/>
    </xf>
    <xf numFmtId="0" fontId="6" fillId="0" borderId="0" xfId="0" applyFont="1" applyAlignment="1">
      <alignment horizontal="center" vertical="center" wrapText="1"/>
    </xf>
    <xf numFmtId="49" fontId="62" fillId="0" borderId="0" xfId="341" applyNumberFormat="1" applyFont="1" applyFill="1" applyAlignment="1">
      <alignment horizontal="center"/>
    </xf>
  </cellXfs>
  <cellStyles count="46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 2" xfId="7"/>
    <cellStyle name="20% - Акцент1 3" xfId="8"/>
    <cellStyle name="20% - Акцент2 2" xfId="9"/>
    <cellStyle name="20% - Акцент2 3" xfId="10"/>
    <cellStyle name="20% - Акцент3 2" xfId="11"/>
    <cellStyle name="20% - Акцент3 3" xfId="12"/>
    <cellStyle name="20% - Акцент4 2" xfId="13"/>
    <cellStyle name="20% - Акцент4 3" xfId="14"/>
    <cellStyle name="20% - Акцент5 2" xfId="15"/>
    <cellStyle name="20% - Акцент5 3" xfId="16"/>
    <cellStyle name="20% - Акцент6 2" xfId="17"/>
    <cellStyle name="20% - Акцент6 3" xfId="18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40% - Акцент1 2" xfId="25"/>
    <cellStyle name="40% - Акцент1 3" xfId="26"/>
    <cellStyle name="40% - Акцент2 2" xfId="27"/>
    <cellStyle name="40% - Акцент2 3" xfId="28"/>
    <cellStyle name="40% - Акцент3 2" xfId="29"/>
    <cellStyle name="40% - Акцент3 3" xfId="30"/>
    <cellStyle name="40% - Акцент4 2" xfId="31"/>
    <cellStyle name="40% - Акцент4 3" xfId="32"/>
    <cellStyle name="40% - Акцент5 2" xfId="33"/>
    <cellStyle name="40% - Акцент5 3" xfId="34"/>
    <cellStyle name="40% - Акцент6 2" xfId="35"/>
    <cellStyle name="40% - Акцент6 3" xfId="36"/>
    <cellStyle name="60% - Accent1" xfId="37"/>
    <cellStyle name="60% - Accent2" xfId="38"/>
    <cellStyle name="60% - Accent3" xfId="39"/>
    <cellStyle name="60% - Accent4" xfId="40"/>
    <cellStyle name="60% - Accent5" xfId="41"/>
    <cellStyle name="60% - Accent6" xfId="42"/>
    <cellStyle name="60% - Акцент1 2" xfId="43"/>
    <cellStyle name="60% - Акцент2 2" xfId="44"/>
    <cellStyle name="60% - Акцент3 2" xfId="45"/>
    <cellStyle name="60% - Акцент4 2" xfId="46"/>
    <cellStyle name="60% - Акцент5 2" xfId="47"/>
    <cellStyle name="60% - Акцент6 2" xfId="48"/>
    <cellStyle name="Accent1" xfId="49"/>
    <cellStyle name="Accent1 - 20%" xfId="50"/>
    <cellStyle name="Accent1 - 20% 2" xfId="51"/>
    <cellStyle name="Accent1 - 40%" xfId="52"/>
    <cellStyle name="Accent1 - 40% 2" xfId="53"/>
    <cellStyle name="Accent1 - 60%" xfId="54"/>
    <cellStyle name="Accent1 - 60% 2" xfId="55"/>
    <cellStyle name="Accent2" xfId="56"/>
    <cellStyle name="Accent2 - 20%" xfId="57"/>
    <cellStyle name="Accent2 - 20% 2" xfId="58"/>
    <cellStyle name="Accent2 - 40%" xfId="59"/>
    <cellStyle name="Accent2 - 40% 2" xfId="60"/>
    <cellStyle name="Accent2 - 60%" xfId="61"/>
    <cellStyle name="Accent2 - 60% 2" xfId="62"/>
    <cellStyle name="Accent3" xfId="63"/>
    <cellStyle name="Accent3 - 20%" xfId="64"/>
    <cellStyle name="Accent3 - 20% 2" xfId="65"/>
    <cellStyle name="Accent3 - 40%" xfId="66"/>
    <cellStyle name="Accent3 - 40% 2" xfId="67"/>
    <cellStyle name="Accent3 - 60%" xfId="68"/>
    <cellStyle name="Accent3 - 60% 2" xfId="69"/>
    <cellStyle name="Accent3_10" xfId="70"/>
    <cellStyle name="Accent4" xfId="71"/>
    <cellStyle name="Accent4 - 20%" xfId="72"/>
    <cellStyle name="Accent4 - 20% 2" xfId="73"/>
    <cellStyle name="Accent4 - 40%" xfId="74"/>
    <cellStyle name="Accent4 - 40% 2" xfId="75"/>
    <cellStyle name="Accent4 - 60%" xfId="76"/>
    <cellStyle name="Accent4 - 60% 2" xfId="77"/>
    <cellStyle name="Accent4_10" xfId="78"/>
    <cellStyle name="Accent5" xfId="79"/>
    <cellStyle name="Accent5 - 20%" xfId="80"/>
    <cellStyle name="Accent5 - 20% 2" xfId="81"/>
    <cellStyle name="Accent5 - 40%" xfId="82"/>
    <cellStyle name="Accent5 - 60%" xfId="83"/>
    <cellStyle name="Accent5 - 60% 2" xfId="84"/>
    <cellStyle name="Accent5_10" xfId="85"/>
    <cellStyle name="Accent6" xfId="86"/>
    <cellStyle name="Accent6 - 20%" xfId="87"/>
    <cellStyle name="Accent6 - 40%" xfId="88"/>
    <cellStyle name="Accent6 - 40% 2" xfId="89"/>
    <cellStyle name="Accent6 - 60%" xfId="90"/>
    <cellStyle name="Accent6 - 60% 2" xfId="91"/>
    <cellStyle name="Accent6_10" xfId="92"/>
    <cellStyle name="Bad" xfId="93"/>
    <cellStyle name="Calculation" xfId="94"/>
    <cellStyle name="Check Cell" xfId="95"/>
    <cellStyle name="Emphasis 1" xfId="96"/>
    <cellStyle name="Emphasis 1 2" xfId="97"/>
    <cellStyle name="Emphasis 2" xfId="98"/>
    <cellStyle name="Emphasis 2 2" xfId="99"/>
    <cellStyle name="Emphasis 3" xfId="100"/>
    <cellStyle name="Explanatory Text" xfId="101"/>
    <cellStyle name="Good" xfId="102"/>
    <cellStyle name="Heading 1" xfId="103"/>
    <cellStyle name="Heading 2" xfId="104"/>
    <cellStyle name="Heading 3" xfId="105"/>
    <cellStyle name="Heading 4" xfId="106"/>
    <cellStyle name="Input" xfId="107"/>
    <cellStyle name="Linked Cell" xfId="108"/>
    <cellStyle name="Neutral" xfId="109"/>
    <cellStyle name="Normal_Regional Data for IGR" xfId="110"/>
    <cellStyle name="Note" xfId="111"/>
    <cellStyle name="Output" xfId="112"/>
    <cellStyle name="SAPBEXaggData" xfId="113"/>
    <cellStyle name="SAPBEXaggData 2" xfId="114"/>
    <cellStyle name="SAPBEXaggData 2 2" xfId="115"/>
    <cellStyle name="SAPBEXaggData 3" xfId="116"/>
    <cellStyle name="SAPBEXaggData 3 2" xfId="117"/>
    <cellStyle name="SAPBEXaggData_Приложения к закону (поправки)" xfId="118"/>
    <cellStyle name="SAPBEXaggDataEmph" xfId="119"/>
    <cellStyle name="SAPBEXaggDataEmph 2" xfId="120"/>
    <cellStyle name="SAPBEXaggDataEmph 2 2" xfId="121"/>
    <cellStyle name="SAPBEXaggDataEmph 3" xfId="122"/>
    <cellStyle name="SAPBEXaggDataEmph 3 2" xfId="123"/>
    <cellStyle name="SAPBEXaggItem" xfId="124"/>
    <cellStyle name="SAPBEXaggItem 2" xfId="125"/>
    <cellStyle name="SAPBEXaggItem 2 2" xfId="126"/>
    <cellStyle name="SAPBEXaggItem 3" xfId="127"/>
    <cellStyle name="SAPBEXaggItem 3 2" xfId="128"/>
    <cellStyle name="SAPBEXaggItem_8" xfId="129"/>
    <cellStyle name="SAPBEXaggItemX" xfId="130"/>
    <cellStyle name="SAPBEXaggItemX 2" xfId="131"/>
    <cellStyle name="SAPBEXaggItemX 2 2" xfId="132"/>
    <cellStyle name="SAPBEXaggItemX 3" xfId="133"/>
    <cellStyle name="SAPBEXaggItemX 3 2" xfId="134"/>
    <cellStyle name="SAPBEXchaText" xfId="135"/>
    <cellStyle name="SAPBEXchaText 2" xfId="136"/>
    <cellStyle name="SAPBEXchaText 2 2" xfId="137"/>
    <cellStyle name="SAPBEXchaText 3" xfId="138"/>
    <cellStyle name="SAPBEXchaText 3 2" xfId="139"/>
    <cellStyle name="SAPBEXexcBad7" xfId="140"/>
    <cellStyle name="SAPBEXexcBad7 2" xfId="141"/>
    <cellStyle name="SAPBEXexcBad7 2 2" xfId="142"/>
    <cellStyle name="SAPBEXexcBad7 3" xfId="143"/>
    <cellStyle name="SAPBEXexcBad7 3 2" xfId="144"/>
    <cellStyle name="SAPBEXexcBad8" xfId="145"/>
    <cellStyle name="SAPBEXexcBad8 2" xfId="146"/>
    <cellStyle name="SAPBEXexcBad8 2 2" xfId="147"/>
    <cellStyle name="SAPBEXexcBad8 3" xfId="148"/>
    <cellStyle name="SAPBEXexcBad8 3 2" xfId="149"/>
    <cellStyle name="SAPBEXexcBad9" xfId="150"/>
    <cellStyle name="SAPBEXexcBad9 2" xfId="151"/>
    <cellStyle name="SAPBEXexcBad9 2 2" xfId="152"/>
    <cellStyle name="SAPBEXexcBad9 3" xfId="153"/>
    <cellStyle name="SAPBEXexcBad9 3 2" xfId="154"/>
    <cellStyle name="SAPBEXexcCritical4" xfId="155"/>
    <cellStyle name="SAPBEXexcCritical4 2" xfId="156"/>
    <cellStyle name="SAPBEXexcCritical4 2 2" xfId="157"/>
    <cellStyle name="SAPBEXexcCritical4 3" xfId="158"/>
    <cellStyle name="SAPBEXexcCritical4 3 2" xfId="159"/>
    <cellStyle name="SAPBEXexcCritical5" xfId="160"/>
    <cellStyle name="SAPBEXexcCritical5 2" xfId="161"/>
    <cellStyle name="SAPBEXexcCritical5 2 2" xfId="162"/>
    <cellStyle name="SAPBEXexcCritical5 3" xfId="163"/>
    <cellStyle name="SAPBEXexcCritical5 3 2" xfId="164"/>
    <cellStyle name="SAPBEXexcCritical6" xfId="165"/>
    <cellStyle name="SAPBEXexcCritical6 2" xfId="166"/>
    <cellStyle name="SAPBEXexcCritical6 2 2" xfId="167"/>
    <cellStyle name="SAPBEXexcCritical6 3" xfId="168"/>
    <cellStyle name="SAPBEXexcCritical6 3 2" xfId="169"/>
    <cellStyle name="SAPBEXexcGood1" xfId="170"/>
    <cellStyle name="SAPBEXexcGood1 2" xfId="171"/>
    <cellStyle name="SAPBEXexcGood1 2 2" xfId="172"/>
    <cellStyle name="SAPBEXexcGood1 3" xfId="173"/>
    <cellStyle name="SAPBEXexcGood1 3 2" xfId="174"/>
    <cellStyle name="SAPBEXexcGood2" xfId="175"/>
    <cellStyle name="SAPBEXexcGood2 2" xfId="176"/>
    <cellStyle name="SAPBEXexcGood2 2 2" xfId="177"/>
    <cellStyle name="SAPBEXexcGood2 3" xfId="178"/>
    <cellStyle name="SAPBEXexcGood2 3 2" xfId="179"/>
    <cellStyle name="SAPBEXexcGood3" xfId="180"/>
    <cellStyle name="SAPBEXexcGood3 2" xfId="181"/>
    <cellStyle name="SAPBEXexcGood3 2 2" xfId="182"/>
    <cellStyle name="SAPBEXexcGood3 3" xfId="183"/>
    <cellStyle name="SAPBEXexcGood3 3 2" xfId="184"/>
    <cellStyle name="SAPBEXfilterDrill" xfId="185"/>
    <cellStyle name="SAPBEXfilterDrill 2" xfId="186"/>
    <cellStyle name="SAPBEXfilterDrill 2 2" xfId="187"/>
    <cellStyle name="SAPBEXfilterDrill 3" xfId="188"/>
    <cellStyle name="SAPBEXfilterDrill 3 2" xfId="189"/>
    <cellStyle name="SAPBEXfilterItem" xfId="190"/>
    <cellStyle name="SAPBEXfilterItem 2" xfId="191"/>
    <cellStyle name="SAPBEXfilterItem 2 2" xfId="192"/>
    <cellStyle name="SAPBEXfilterItem 3" xfId="193"/>
    <cellStyle name="SAPBEXfilterItem 3 2" xfId="194"/>
    <cellStyle name="SAPBEXfilterText" xfId="195"/>
    <cellStyle name="SAPBEXfilterText 2" xfId="196"/>
    <cellStyle name="SAPBEXfilterText 2 2" xfId="197"/>
    <cellStyle name="SAPBEXfilterText 3" xfId="198"/>
    <cellStyle name="SAPBEXfilterText 3 2" xfId="199"/>
    <cellStyle name="SAPBEXformats" xfId="200"/>
    <cellStyle name="SAPBEXformats 2" xfId="201"/>
    <cellStyle name="SAPBEXformats 2 2" xfId="202"/>
    <cellStyle name="SAPBEXformats 3" xfId="203"/>
    <cellStyle name="SAPBEXformats 3 2" xfId="204"/>
    <cellStyle name="SAPBEXheaderItem" xfId="205"/>
    <cellStyle name="SAPBEXheaderItem 2" xfId="206"/>
    <cellStyle name="SAPBEXheaderItem 2 2" xfId="207"/>
    <cellStyle name="SAPBEXheaderItem 3" xfId="208"/>
    <cellStyle name="SAPBEXheaderItem 3 2" xfId="209"/>
    <cellStyle name="SAPBEXheaderText" xfId="210"/>
    <cellStyle name="SAPBEXheaderText 2" xfId="211"/>
    <cellStyle name="SAPBEXheaderText 2 2" xfId="212"/>
    <cellStyle name="SAPBEXheaderText 3" xfId="213"/>
    <cellStyle name="SAPBEXheaderText 3 2" xfId="214"/>
    <cellStyle name="SAPBEXHLevel0" xfId="215"/>
    <cellStyle name="SAPBEXHLevel0 2" xfId="216"/>
    <cellStyle name="SAPBEXHLevel0 2 2" xfId="217"/>
    <cellStyle name="SAPBEXHLevel0 2 2 3" xfId="218"/>
    <cellStyle name="SAPBEXHLevel0 3" xfId="219"/>
    <cellStyle name="SAPBEXHLevel0X" xfId="220"/>
    <cellStyle name="SAPBEXHLevel0X 2" xfId="221"/>
    <cellStyle name="SAPBEXHLevel0X 2 2" xfId="222"/>
    <cellStyle name="SAPBEXHLevel0X 3" xfId="223"/>
    <cellStyle name="SAPBEXHLevel0X 3 2" xfId="224"/>
    <cellStyle name="SAPBEXHLevel1" xfId="225"/>
    <cellStyle name="SAPBEXHLevel1 2" xfId="226"/>
    <cellStyle name="SAPBEXHLevel1 2 2" xfId="227"/>
    <cellStyle name="SAPBEXHLevel1 3" xfId="228"/>
    <cellStyle name="SAPBEXHLevel1X" xfId="229"/>
    <cellStyle name="SAPBEXHLevel1X 2" xfId="230"/>
    <cellStyle name="SAPBEXHLevel1X 2 2" xfId="231"/>
    <cellStyle name="SAPBEXHLevel1X 3" xfId="232"/>
    <cellStyle name="SAPBEXHLevel1X 3 2" xfId="233"/>
    <cellStyle name="SAPBEXHLevel2" xfId="234"/>
    <cellStyle name="SAPBEXHLevel2 2" xfId="235"/>
    <cellStyle name="SAPBEXHLevel2 2 2" xfId="236"/>
    <cellStyle name="SAPBEXHLevel2 3" xfId="237"/>
    <cellStyle name="SAPBEXHLevel2X" xfId="238"/>
    <cellStyle name="SAPBEXHLevel2X 2" xfId="239"/>
    <cellStyle name="SAPBEXHLevel2X 2 2" xfId="240"/>
    <cellStyle name="SAPBEXHLevel2X 3" xfId="241"/>
    <cellStyle name="SAPBEXHLevel2X 3 2" xfId="242"/>
    <cellStyle name="SAPBEXHLevel3" xfId="243"/>
    <cellStyle name="SAPBEXHLevel3 2" xfId="244"/>
    <cellStyle name="SAPBEXHLevel3 2 2" xfId="245"/>
    <cellStyle name="SAPBEXHLevel3 3" xfId="246"/>
    <cellStyle name="SAPBEXHLevel3 3 2" xfId="247"/>
    <cellStyle name="SAPBEXHLevel3X" xfId="248"/>
    <cellStyle name="SAPBEXHLevel3X 2" xfId="249"/>
    <cellStyle name="SAPBEXHLevel3X 2 2" xfId="250"/>
    <cellStyle name="SAPBEXHLevel3X 3" xfId="251"/>
    <cellStyle name="SAPBEXHLevel3X 3 2" xfId="252"/>
    <cellStyle name="SAPBEXinputData" xfId="253"/>
    <cellStyle name="SAPBEXinputData 2" xfId="254"/>
    <cellStyle name="SAPBEXinputData 2 2" xfId="255"/>
    <cellStyle name="SAPBEXinputData 3" xfId="256"/>
    <cellStyle name="SAPBEXinputData 3 2" xfId="257"/>
    <cellStyle name="SAPBEXItemHeader" xfId="258"/>
    <cellStyle name="SAPBEXresData" xfId="259"/>
    <cellStyle name="SAPBEXresData 2" xfId="260"/>
    <cellStyle name="SAPBEXresData 2 2" xfId="261"/>
    <cellStyle name="SAPBEXresData 3" xfId="262"/>
    <cellStyle name="SAPBEXresData 3 2" xfId="263"/>
    <cellStyle name="SAPBEXresDataEmph" xfId="264"/>
    <cellStyle name="SAPBEXresDataEmph 2" xfId="265"/>
    <cellStyle name="SAPBEXresDataEmph 2 2" xfId="266"/>
    <cellStyle name="SAPBEXresDataEmph 3" xfId="267"/>
    <cellStyle name="SAPBEXresDataEmph 3 2" xfId="268"/>
    <cellStyle name="SAPBEXresItem" xfId="269"/>
    <cellStyle name="SAPBEXresItem 2" xfId="270"/>
    <cellStyle name="SAPBEXresItem 2 2" xfId="271"/>
    <cellStyle name="SAPBEXresItem 3" xfId="272"/>
    <cellStyle name="SAPBEXresItem 3 2" xfId="273"/>
    <cellStyle name="SAPBEXresItemX" xfId="274"/>
    <cellStyle name="SAPBEXresItemX 2" xfId="275"/>
    <cellStyle name="SAPBEXresItemX 2 2" xfId="276"/>
    <cellStyle name="SAPBEXresItemX 3" xfId="277"/>
    <cellStyle name="SAPBEXresItemX 3 2" xfId="278"/>
    <cellStyle name="SAPBEXstdData" xfId="279"/>
    <cellStyle name="SAPBEXstdData 2" xfId="280"/>
    <cellStyle name="SAPBEXstdData 3" xfId="281"/>
    <cellStyle name="SAPBEXstdData_726-ПК (прил.)" xfId="282"/>
    <cellStyle name="SAPBEXstdDataEmph" xfId="283"/>
    <cellStyle name="SAPBEXstdDataEmph 2" xfId="284"/>
    <cellStyle name="SAPBEXstdDataEmph 2 2" xfId="285"/>
    <cellStyle name="SAPBEXstdDataEmph 3" xfId="286"/>
    <cellStyle name="SAPBEXstdDataEmph 3 2" xfId="287"/>
    <cellStyle name="SAPBEXstdItem" xfId="288"/>
    <cellStyle name="SAPBEXstdItem 2" xfId="289"/>
    <cellStyle name="SAPBEXstdItem 2 2" xfId="290"/>
    <cellStyle name="SAPBEXstdItem 2 3" xfId="291"/>
    <cellStyle name="SAPBEXstdItem 3" xfId="292"/>
    <cellStyle name="SAPBEXstdItem_726-ПК (прил.)" xfId="293"/>
    <cellStyle name="SAPBEXstdItemX" xfId="294"/>
    <cellStyle name="SAPBEXstdItemX 2" xfId="295"/>
    <cellStyle name="SAPBEXstdItemX 2 2" xfId="296"/>
    <cellStyle name="SAPBEXstdItemX 3" xfId="297"/>
    <cellStyle name="SAPBEXstdItemX 3 2" xfId="298"/>
    <cellStyle name="SAPBEXtitle" xfId="299"/>
    <cellStyle name="SAPBEXtitle 2" xfId="300"/>
    <cellStyle name="SAPBEXtitle 2 2" xfId="301"/>
    <cellStyle name="SAPBEXtitle 3" xfId="302"/>
    <cellStyle name="SAPBEXtitle 3 2" xfId="303"/>
    <cellStyle name="SAPBEXunassignedItem" xfId="304"/>
    <cellStyle name="SAPBEXundefined" xfId="305"/>
    <cellStyle name="SAPBEXundefined 2" xfId="306"/>
    <cellStyle name="SAPBEXundefined 2 2" xfId="307"/>
    <cellStyle name="SAPBEXundefined 3" xfId="308"/>
    <cellStyle name="SAPBEXundefined 3 2" xfId="309"/>
    <cellStyle name="Sheet Title" xfId="310"/>
    <cellStyle name="Title" xfId="311"/>
    <cellStyle name="Total" xfId="312"/>
    <cellStyle name="Warning Text" xfId="313"/>
    <cellStyle name="Акцент1 2" xfId="314"/>
    <cellStyle name="Акцент2 2" xfId="315"/>
    <cellStyle name="Акцент3 2" xfId="316"/>
    <cellStyle name="Акцент4 2" xfId="317"/>
    <cellStyle name="Акцент5 2" xfId="318"/>
    <cellStyle name="Акцент6 2" xfId="319"/>
    <cellStyle name="Ввод  2" xfId="320"/>
    <cellStyle name="Вывод 2" xfId="321"/>
    <cellStyle name="Вычисление 2" xfId="322"/>
    <cellStyle name="Заголовок 1 2" xfId="323"/>
    <cellStyle name="Заголовок 2 2" xfId="324"/>
    <cellStyle name="Заголовок 3 2" xfId="325"/>
    <cellStyle name="Заголовок 4 2" xfId="326"/>
    <cellStyle name="Итог 2" xfId="327"/>
    <cellStyle name="Контрольная ячейка 2" xfId="328"/>
    <cellStyle name="Название 2" xfId="329"/>
    <cellStyle name="Нейтральный 2" xfId="330"/>
    <cellStyle name="Обычный" xfId="0" builtinId="0"/>
    <cellStyle name="Обычный 10" xfId="331"/>
    <cellStyle name="Обычный 10 2" xfId="332"/>
    <cellStyle name="Обычный 10 3" xfId="333"/>
    <cellStyle name="Обычный 10 4" xfId="449"/>
    <cellStyle name="Обычный 11" xfId="334"/>
    <cellStyle name="Обычный 11 2" xfId="335"/>
    <cellStyle name="Обычный 11 2 2" xfId="336"/>
    <cellStyle name="Обычный 11 2 3" xfId="451"/>
    <cellStyle name="Обычный 11 3" xfId="337"/>
    <cellStyle name="Обычный 11 4" xfId="338"/>
    <cellStyle name="Обычный 11 4 2" xfId="461"/>
    <cellStyle name="Обычный 11 5" xfId="339"/>
    <cellStyle name="Обычный 11 5 2" xfId="463"/>
    <cellStyle name="Обычный 11 6" xfId="464"/>
    <cellStyle name="Обычный 11 7" xfId="450"/>
    <cellStyle name="Обычный 12" xfId="340"/>
    <cellStyle name="Обычный 12 2" xfId="459"/>
    <cellStyle name="Обычный 13" xfId="341"/>
    <cellStyle name="Обычный 14" xfId="452"/>
    <cellStyle name="Обычный 15" xfId="460"/>
    <cellStyle name="Обычный 16" xfId="446"/>
    <cellStyle name="Обычный 17" xfId="465"/>
    <cellStyle name="Обычный 18" xfId="342"/>
    <cellStyle name="Обычный 2" xfId="343"/>
    <cellStyle name="Обычный 2 10" xfId="344"/>
    <cellStyle name="Обычный 2 10 4" xfId="445"/>
    <cellStyle name="Обычный 2 11" xfId="345"/>
    <cellStyle name="Обычный 2 12" xfId="430"/>
    <cellStyle name="Обычный 2 13" xfId="453"/>
    <cellStyle name="Обычный 2 2" xfId="346"/>
    <cellStyle name="Обычный 2 2 2" xfId="347"/>
    <cellStyle name="Обычный 2 2 3" xfId="348"/>
    <cellStyle name="Обычный 2 2 3 2" xfId="349"/>
    <cellStyle name="Обычный 2 2 3 2 2" xfId="432"/>
    <cellStyle name="Обычный 2 2 3 3" xfId="350"/>
    <cellStyle name="Обычный 2 2 3 4" xfId="351"/>
    <cellStyle name="Обычный 2 2 3 5" xfId="352"/>
    <cellStyle name="Обычный 2 2 3 6" xfId="353"/>
    <cellStyle name="Обычный 2 2 3 7" xfId="431"/>
    <cellStyle name="Обычный 2 2 4" xfId="354"/>
    <cellStyle name="Обычный 2 2 4 2" xfId="355"/>
    <cellStyle name="Обычный 2 2 4 2 2" xfId="434"/>
    <cellStyle name="Обычный 2 2 4 2 3" xfId="433"/>
    <cellStyle name="Обычный 2 2 5" xfId="356"/>
    <cellStyle name="Обычный 2 2 6" xfId="454"/>
    <cellStyle name="Обычный 2 3" xfId="357"/>
    <cellStyle name="Обычный 2 3 10" xfId="455"/>
    <cellStyle name="Обычный 2 3 2" xfId="358"/>
    <cellStyle name="Обычный 2 3 2 2" xfId="359"/>
    <cellStyle name="Обычный 2 3 2 3" xfId="360"/>
    <cellStyle name="Обычный 2 3 2 4" xfId="436"/>
    <cellStyle name="Обычный 2 3 3" xfId="361"/>
    <cellStyle name="Обычный 2 3 3 2" xfId="437"/>
    <cellStyle name="Обычный 2 3 3 3" xfId="462"/>
    <cellStyle name="Обычный 2 3 4" xfId="362"/>
    <cellStyle name="Обычный 2 3 5" xfId="363"/>
    <cellStyle name="Обычный 2 3 6" xfId="364"/>
    <cellStyle name="Обычный 2 3 7" xfId="365"/>
    <cellStyle name="Обычный 2 3 8" xfId="366"/>
    <cellStyle name="Обычный 2 3 9" xfId="435"/>
    <cellStyle name="Обычный 2 4" xfId="367"/>
    <cellStyle name="Обычный 2 4 2" xfId="368"/>
    <cellStyle name="Обычный 2 4 3" xfId="369"/>
    <cellStyle name="Обычный 2 4 4" xfId="370"/>
    <cellStyle name="Обычный 2 4 5" xfId="438"/>
    <cellStyle name="Обычный 2 4 6" xfId="448"/>
    <cellStyle name="Обычный 2 5" xfId="371"/>
    <cellStyle name="Обычный 2 5 2" xfId="372"/>
    <cellStyle name="Обычный 2 5 3" xfId="373"/>
    <cellStyle name="Обычный 2 5 4" xfId="374"/>
    <cellStyle name="Обычный 2 5 5" xfId="439"/>
    <cellStyle name="Обычный 2 5 6" xfId="447"/>
    <cellStyle name="Обычный 2 6" xfId="375"/>
    <cellStyle name="Обычный 2 6 2" xfId="440"/>
    <cellStyle name="Обычный 2 7" xfId="376"/>
    <cellStyle name="Обычный 2 8" xfId="377"/>
    <cellStyle name="Обычный 2 9" xfId="378"/>
    <cellStyle name="Обычный 20" xfId="466"/>
    <cellStyle name="Обычный 3" xfId="379"/>
    <cellStyle name="Обычный 3 2" xfId="380"/>
    <cellStyle name="Обычный 4" xfId="381"/>
    <cellStyle name="Обычный 4 2" xfId="382"/>
    <cellStyle name="Обычный 5" xfId="383"/>
    <cellStyle name="Обычный 5 2" xfId="384"/>
    <cellStyle name="Обычный 5 3" xfId="385"/>
    <cellStyle name="Обычный 6" xfId="386"/>
    <cellStyle name="Обычный 7" xfId="387"/>
    <cellStyle name="Обычный 7 2" xfId="388"/>
    <cellStyle name="Обычный 7 2 10" xfId="441"/>
    <cellStyle name="Обычный 7 2 11" xfId="456"/>
    <cellStyle name="Обычный 7 2 2" xfId="389"/>
    <cellStyle name="Обычный 7 2 2 2" xfId="390"/>
    <cellStyle name="Обычный 7 2 2 3" xfId="442"/>
    <cellStyle name="Обычный 7 2 3" xfId="391"/>
    <cellStyle name="Обычный 7 2 3 2" xfId="392"/>
    <cellStyle name="Обычный 7 2 3 3" xfId="443"/>
    <cellStyle name="Обычный 7 2 4" xfId="393"/>
    <cellStyle name="Обычный 7 2 4 2" xfId="444"/>
    <cellStyle name="Обычный 7 2 5" xfId="394"/>
    <cellStyle name="Обычный 7 2 6" xfId="395"/>
    <cellStyle name="Обычный 7 2 7" xfId="396"/>
    <cellStyle name="Обычный 7 2 8" xfId="397"/>
    <cellStyle name="Обычный 7 2 9" xfId="398"/>
    <cellStyle name="Обычный 7 3" xfId="399"/>
    <cellStyle name="Обычный 8" xfId="400"/>
    <cellStyle name="Обычный 8 2" xfId="401"/>
    <cellStyle name="Обычный 9" xfId="402"/>
    <cellStyle name="Обычный 9 2" xfId="403"/>
    <cellStyle name="Обычный 9 2 2" xfId="458"/>
    <cellStyle name="Обычный 9 3" xfId="404"/>
    <cellStyle name="Обычный 9 4" xfId="405"/>
    <cellStyle name="Плохой 2" xfId="406"/>
    <cellStyle name="Пояснение 2" xfId="407"/>
    <cellStyle name="Примечание 2" xfId="408"/>
    <cellStyle name="Примечание 2 2" xfId="409"/>
    <cellStyle name="Примечание 3" xfId="410"/>
    <cellStyle name="Примечание 3 2" xfId="411"/>
    <cellStyle name="Процентный 2" xfId="412"/>
    <cellStyle name="Процентный 2 2" xfId="413"/>
    <cellStyle name="Процентный 3" xfId="414"/>
    <cellStyle name="Процентный 3 2" xfId="415"/>
    <cellStyle name="Процентный 3 3" xfId="416"/>
    <cellStyle name="Процентный 4" xfId="417"/>
    <cellStyle name="Процентный 5" xfId="418"/>
    <cellStyle name="Процентный 6" xfId="419"/>
    <cellStyle name="Процентный 7" xfId="457"/>
    <cellStyle name="Связанная ячейка 2" xfId="420"/>
    <cellStyle name="Стиль 1" xfId="421"/>
    <cellStyle name="Текст предупреждения 2" xfId="422"/>
    <cellStyle name="Финансовый 2" xfId="423"/>
    <cellStyle name="Финансовый 2 2" xfId="424"/>
    <cellStyle name="Финансовый 2 3" xfId="425"/>
    <cellStyle name="Финансовый 3" xfId="426"/>
    <cellStyle name="Финансовый 4" xfId="427"/>
    <cellStyle name="Финансовый 5" xfId="428"/>
    <cellStyle name="Хороший 2" xfId="4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0;&#1044;&#1046;&#1045;&#1058;%202018-2020/2%20&#1095;&#1090;&#1077;&#1085;&#1080;&#1077;/2018%20&#1055;&#1088;&#1080;&#1083;&#1086;&#1078;&#1077;&#1085;&#1080;&#1077;%205,7%20&#1056;&#1072;&#1089;&#1093;&#1086;&#1076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 (5)"/>
      <sheetName val="2018 (7)"/>
    </sheetNames>
    <sheetDataSet>
      <sheetData sheetId="0"/>
      <sheetData sheetId="1">
        <row r="16">
          <cell r="F16">
            <v>284.8</v>
          </cell>
        </row>
        <row r="23">
          <cell r="F23">
            <v>6412.4</v>
          </cell>
        </row>
        <row r="24">
          <cell r="F24">
            <v>48.3</v>
          </cell>
        </row>
        <row r="25">
          <cell r="F25">
            <v>113137.7</v>
          </cell>
        </row>
        <row r="27">
          <cell r="F27">
            <v>2211.4</v>
          </cell>
        </row>
        <row r="28">
          <cell r="F28">
            <v>29314.100000000002</v>
          </cell>
        </row>
        <row r="29">
          <cell r="F29">
            <v>22.2</v>
          </cell>
        </row>
        <row r="32">
          <cell r="F32">
            <v>3906.6</v>
          </cell>
        </row>
        <row r="38">
          <cell r="F38">
            <v>22459.800000000003</v>
          </cell>
        </row>
        <row r="40">
          <cell r="F40">
            <v>96.4</v>
          </cell>
        </row>
        <row r="42">
          <cell r="F42">
            <v>17811.699999999997</v>
          </cell>
        </row>
        <row r="43">
          <cell r="F43">
            <v>82.100000000000009</v>
          </cell>
        </row>
        <row r="44">
          <cell r="F44">
            <v>116984.09999999999</v>
          </cell>
        </row>
        <row r="46">
          <cell r="F46">
            <v>4132.45</v>
          </cell>
        </row>
        <row r="47">
          <cell r="F47">
            <v>139.85</v>
          </cell>
        </row>
        <row r="50">
          <cell r="F50">
            <v>2184.5</v>
          </cell>
        </row>
        <row r="56">
          <cell r="F56">
            <v>40865.800000000003</v>
          </cell>
        </row>
        <row r="59">
          <cell r="F59">
            <v>526.29999999999995</v>
          </cell>
        </row>
        <row r="65">
          <cell r="F65">
            <v>25</v>
          </cell>
        </row>
        <row r="66">
          <cell r="F66">
            <v>1225</v>
          </cell>
        </row>
        <row r="68">
          <cell r="F68">
            <v>156.1</v>
          </cell>
        </row>
        <row r="69">
          <cell r="F69">
            <v>60</v>
          </cell>
        </row>
        <row r="70">
          <cell r="F70">
            <v>2200</v>
          </cell>
        </row>
        <row r="71">
          <cell r="F71">
            <v>2586.3000000000002</v>
          </cell>
        </row>
        <row r="72">
          <cell r="F72">
            <v>200</v>
          </cell>
        </row>
        <row r="78">
          <cell r="F78">
            <v>2372</v>
          </cell>
        </row>
        <row r="79">
          <cell r="F79">
            <v>340.1</v>
          </cell>
        </row>
        <row r="82">
          <cell r="F82">
            <v>2989</v>
          </cell>
        </row>
        <row r="84">
          <cell r="F84">
            <v>8032.7</v>
          </cell>
        </row>
        <row r="85">
          <cell r="F85">
            <v>1548.1</v>
          </cell>
        </row>
        <row r="86">
          <cell r="F86">
            <v>10.5</v>
          </cell>
        </row>
        <row r="88">
          <cell r="F88">
            <v>155</v>
          </cell>
        </row>
        <row r="89">
          <cell r="F89">
            <v>67.900000000000006</v>
          </cell>
        </row>
        <row r="96">
          <cell r="F96">
            <v>100</v>
          </cell>
        </row>
        <row r="97">
          <cell r="F97">
            <v>1200</v>
          </cell>
        </row>
        <row r="98">
          <cell r="F98">
            <v>2150</v>
          </cell>
        </row>
        <row r="102">
          <cell r="F102">
            <v>1348.7</v>
          </cell>
        </row>
        <row r="103">
          <cell r="F103">
            <v>17908.8</v>
          </cell>
        </row>
        <row r="106">
          <cell r="F106">
            <v>750</v>
          </cell>
        </row>
        <row r="107">
          <cell r="F107">
            <v>1900</v>
          </cell>
        </row>
        <row r="108">
          <cell r="F108">
            <v>2192.6999999999998</v>
          </cell>
        </row>
        <row r="112">
          <cell r="F112">
            <v>27</v>
          </cell>
        </row>
        <row r="113">
          <cell r="F113">
            <v>529</v>
          </cell>
        </row>
        <row r="118">
          <cell r="F118">
            <v>6304.1</v>
          </cell>
        </row>
        <row r="125">
          <cell r="F125">
            <v>1077.7</v>
          </cell>
        </row>
        <row r="127">
          <cell r="F127">
            <v>1399.5</v>
          </cell>
        </row>
        <row r="128">
          <cell r="F128">
            <v>273.89999999999998</v>
          </cell>
        </row>
        <row r="135">
          <cell r="F135">
            <v>1663.4</v>
          </cell>
        </row>
        <row r="141">
          <cell r="F141">
            <v>125.2</v>
          </cell>
        </row>
        <row r="146">
          <cell r="F146">
            <v>85</v>
          </cell>
        </row>
        <row r="149">
          <cell r="F149">
            <v>30478.2</v>
          </cell>
        </row>
        <row r="150">
          <cell r="F150">
            <v>6372.2000000000007</v>
          </cell>
        </row>
        <row r="151">
          <cell r="F151">
            <v>50.8</v>
          </cell>
        </row>
        <row r="153">
          <cell r="F153">
            <v>1067.3</v>
          </cell>
        </row>
        <row r="154">
          <cell r="F154">
            <v>121.8</v>
          </cell>
        </row>
        <row r="156">
          <cell r="F156">
            <v>174.6</v>
          </cell>
        </row>
        <row r="157">
          <cell r="F157">
            <v>182.1</v>
          </cell>
        </row>
        <row r="159">
          <cell r="F159">
            <v>5.7</v>
          </cell>
        </row>
        <row r="161">
          <cell r="F161">
            <v>22.5</v>
          </cell>
        </row>
        <row r="162">
          <cell r="F162">
            <v>27.5</v>
          </cell>
        </row>
        <row r="164">
          <cell r="F164">
            <v>11.3</v>
          </cell>
        </row>
        <row r="166">
          <cell r="F166">
            <v>0.4</v>
          </cell>
        </row>
        <row r="171">
          <cell r="F171">
            <v>52.6</v>
          </cell>
        </row>
        <row r="175">
          <cell r="F175">
            <v>1890.7</v>
          </cell>
        </row>
        <row r="186">
          <cell r="F186">
            <v>779.3</v>
          </cell>
        </row>
        <row r="190">
          <cell r="F190">
            <v>42.6</v>
          </cell>
        </row>
        <row r="195">
          <cell r="F195">
            <v>50</v>
          </cell>
        </row>
        <row r="197">
          <cell r="F197">
            <v>2744.9</v>
          </cell>
        </row>
        <row r="201">
          <cell r="F201">
            <v>2988.3999999999996</v>
          </cell>
        </row>
        <row r="202">
          <cell r="F202">
            <v>1526.2</v>
          </cell>
        </row>
        <row r="203">
          <cell r="F203">
            <v>7</v>
          </cell>
        </row>
        <row r="206">
          <cell r="F206">
            <v>700</v>
          </cell>
        </row>
        <row r="210">
          <cell r="F210">
            <v>1250.5</v>
          </cell>
        </row>
        <row r="211">
          <cell r="F211">
            <v>324.3</v>
          </cell>
        </row>
        <row r="214">
          <cell r="F214">
            <v>1385</v>
          </cell>
        </row>
        <row r="221">
          <cell r="F221">
            <v>1807.1000000000001</v>
          </cell>
        </row>
        <row r="222">
          <cell r="F222">
            <v>366.8</v>
          </cell>
        </row>
        <row r="223">
          <cell r="F223">
            <v>2.2999999999999998</v>
          </cell>
        </row>
        <row r="225">
          <cell r="F225">
            <v>993.6</v>
          </cell>
        </row>
        <row r="231">
          <cell r="F231">
            <v>380</v>
          </cell>
        </row>
        <row r="233">
          <cell r="F233">
            <v>170.6</v>
          </cell>
        </row>
        <row r="237">
          <cell r="F237">
            <v>20</v>
          </cell>
        </row>
        <row r="238">
          <cell r="F238">
            <v>299.3</v>
          </cell>
        </row>
        <row r="245">
          <cell r="F245">
            <v>967.5</v>
          </cell>
        </row>
        <row r="249">
          <cell r="F249">
            <v>10</v>
          </cell>
        </row>
        <row r="255">
          <cell r="F255">
            <v>200</v>
          </cell>
        </row>
        <row r="257">
          <cell r="F257">
            <v>2.6</v>
          </cell>
        </row>
        <row r="260">
          <cell r="F260">
            <v>10</v>
          </cell>
        </row>
        <row r="266">
          <cell r="F266">
            <v>3832.96</v>
          </cell>
        </row>
        <row r="272">
          <cell r="F272">
            <v>11000</v>
          </cell>
        </row>
        <row r="274">
          <cell r="F274">
            <v>2164.3000000000002</v>
          </cell>
        </row>
        <row r="280">
          <cell r="F280">
            <v>30</v>
          </cell>
        </row>
        <row r="282">
          <cell r="F282">
            <v>10</v>
          </cell>
        </row>
        <row r="285">
          <cell r="F285">
            <v>400</v>
          </cell>
        </row>
        <row r="287">
          <cell r="F287">
            <v>50</v>
          </cell>
        </row>
        <row r="289">
          <cell r="F289">
            <v>200</v>
          </cell>
        </row>
        <row r="292">
          <cell r="F292">
            <v>10</v>
          </cell>
        </row>
        <row r="296">
          <cell r="F296">
            <v>10</v>
          </cell>
        </row>
        <row r="300">
          <cell r="F300">
            <v>5</v>
          </cell>
        </row>
        <row r="302">
          <cell r="F302">
            <v>10</v>
          </cell>
        </row>
        <row r="304">
          <cell r="F304">
            <v>10</v>
          </cell>
        </row>
        <row r="306">
          <cell r="F306">
            <v>10</v>
          </cell>
        </row>
        <row r="313">
          <cell r="F313">
            <v>700</v>
          </cell>
        </row>
        <row r="320">
          <cell r="F320">
            <v>3352.2</v>
          </cell>
        </row>
        <row r="324">
          <cell r="F324">
            <v>133</v>
          </cell>
        </row>
        <row r="325">
          <cell r="F325">
            <v>45</v>
          </cell>
        </row>
        <row r="332">
          <cell r="F332">
            <v>50</v>
          </cell>
        </row>
        <row r="333">
          <cell r="F333">
            <v>1904.4</v>
          </cell>
        </row>
        <row r="334">
          <cell r="F334">
            <v>300</v>
          </cell>
        </row>
        <row r="341">
          <cell r="F341">
            <v>4865</v>
          </cell>
        </row>
        <row r="347">
          <cell r="F347">
            <v>225.6</v>
          </cell>
        </row>
        <row r="349">
          <cell r="F349">
            <v>729.9</v>
          </cell>
        </row>
        <row r="354">
          <cell r="F354">
            <v>6950.7</v>
          </cell>
        </row>
        <row r="361">
          <cell r="F361">
            <v>200</v>
          </cell>
        </row>
        <row r="362">
          <cell r="F362">
            <v>2238.9</v>
          </cell>
        </row>
        <row r="366">
          <cell r="F366">
            <v>2.6</v>
          </cell>
        </row>
        <row r="372">
          <cell r="F372">
            <v>731.7</v>
          </cell>
        </row>
        <row r="379">
          <cell r="F379">
            <v>1571.6</v>
          </cell>
        </row>
        <row r="381">
          <cell r="F381">
            <v>126.5</v>
          </cell>
        </row>
        <row r="383">
          <cell r="F383">
            <v>1063.3</v>
          </cell>
        </row>
        <row r="384">
          <cell r="F384">
            <v>273.89999999999998</v>
          </cell>
        </row>
        <row r="393">
          <cell r="F393">
            <v>67.8</v>
          </cell>
        </row>
        <row r="395">
          <cell r="F395">
            <v>6285.7</v>
          </cell>
        </row>
        <row r="396">
          <cell r="F396">
            <v>1020.1</v>
          </cell>
        </row>
        <row r="397">
          <cell r="F397">
            <v>19.8</v>
          </cell>
        </row>
        <row r="401">
          <cell r="F401">
            <v>20038.7</v>
          </cell>
        </row>
        <row r="407">
          <cell r="F407">
            <v>892.8</v>
          </cell>
        </row>
        <row r="414">
          <cell r="F414">
            <v>51151</v>
          </cell>
        </row>
        <row r="419">
          <cell r="F419">
            <v>700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1"/>
  <sheetViews>
    <sheetView tabSelected="1" workbookViewId="0">
      <pane xSplit="2" ySplit="8" topLeftCell="C340" activePane="bottomRight" state="frozen"/>
      <selection pane="topRight" activeCell="C1" sqref="C1"/>
      <selection pane="bottomLeft" activeCell="A9" sqref="A9"/>
      <selection pane="bottomRight" activeCell="E349" sqref="E349"/>
    </sheetView>
  </sheetViews>
  <sheetFormatPr defaultRowHeight="12.75" x14ac:dyDescent="0.2"/>
  <cols>
    <col min="1" max="1" width="14.7109375" customWidth="1"/>
    <col min="2" max="2" width="4.5703125" customWidth="1"/>
    <col min="3" max="3" width="45.85546875" customWidth="1"/>
    <col min="4" max="4" width="11.140625" customWidth="1"/>
    <col min="5" max="6" width="12" bestFit="1" customWidth="1"/>
    <col min="7" max="7" width="11.7109375" customWidth="1"/>
    <col min="8" max="8" width="10.5703125" customWidth="1"/>
    <col min="9" max="9" width="9.5703125" bestFit="1" customWidth="1"/>
  </cols>
  <sheetData>
    <row r="1" spans="1:9" ht="15" x14ac:dyDescent="0.25">
      <c r="G1" s="107" t="s">
        <v>290</v>
      </c>
    </row>
    <row r="2" spans="1:9" ht="15" x14ac:dyDescent="0.25">
      <c r="D2" s="2"/>
      <c r="G2" s="108" t="s">
        <v>291</v>
      </c>
    </row>
    <row r="3" spans="1:9" ht="15" x14ac:dyDescent="0.25">
      <c r="A3" s="12"/>
      <c r="B3" s="12"/>
      <c r="C3" s="12"/>
      <c r="D3" s="3"/>
      <c r="E3" s="12"/>
      <c r="F3" s="1"/>
      <c r="G3" s="108" t="s">
        <v>292</v>
      </c>
    </row>
    <row r="4" spans="1:9" x14ac:dyDescent="0.2">
      <c r="A4" s="12"/>
      <c r="B4" s="12"/>
      <c r="C4" s="12"/>
      <c r="D4" s="12"/>
      <c r="E4" s="12"/>
      <c r="F4" s="12"/>
      <c r="G4" s="3" t="s">
        <v>293</v>
      </c>
    </row>
    <row r="5" spans="1:9" ht="46.5" customHeight="1" x14ac:dyDescent="0.2">
      <c r="A5" s="138" t="s">
        <v>471</v>
      </c>
      <c r="B5" s="138"/>
      <c r="C5" s="138"/>
      <c r="D5" s="138"/>
      <c r="E5" s="138"/>
      <c r="F5" s="138"/>
      <c r="G5" s="138"/>
      <c r="H5" s="138"/>
      <c r="I5" s="138"/>
    </row>
    <row r="6" spans="1:9" x14ac:dyDescent="0.2">
      <c r="A6" s="12"/>
      <c r="B6" s="12"/>
      <c r="C6" s="12"/>
      <c r="D6" s="12"/>
      <c r="E6" s="12"/>
      <c r="F6" s="12"/>
      <c r="G6" s="12"/>
    </row>
    <row r="7" spans="1:9" ht="135" customHeight="1" x14ac:dyDescent="0.2">
      <c r="A7" s="79" t="s">
        <v>31</v>
      </c>
      <c r="B7" s="79" t="s">
        <v>32</v>
      </c>
      <c r="C7" s="80" t="s">
        <v>33</v>
      </c>
      <c r="D7" s="81" t="s">
        <v>283</v>
      </c>
      <c r="E7" s="81" t="s">
        <v>284</v>
      </c>
      <c r="F7" s="81" t="s">
        <v>286</v>
      </c>
      <c r="G7" s="102" t="s">
        <v>285</v>
      </c>
      <c r="H7" s="102" t="s">
        <v>287</v>
      </c>
      <c r="I7" s="102" t="s">
        <v>288</v>
      </c>
    </row>
    <row r="8" spans="1:9" ht="14.25" x14ac:dyDescent="0.2">
      <c r="A8" s="109" t="s">
        <v>255</v>
      </c>
      <c r="B8" s="109" t="s">
        <v>256</v>
      </c>
      <c r="C8" s="110">
        <v>3</v>
      </c>
      <c r="D8" s="109" t="s">
        <v>257</v>
      </c>
      <c r="E8" s="111">
        <v>5</v>
      </c>
      <c r="F8" s="111">
        <v>6</v>
      </c>
      <c r="G8" s="111">
        <v>7</v>
      </c>
      <c r="H8" s="112">
        <v>8</v>
      </c>
      <c r="I8" s="112">
        <v>9</v>
      </c>
    </row>
    <row r="9" spans="1:9" ht="45" x14ac:dyDescent="0.2">
      <c r="A9" s="67" t="s">
        <v>221</v>
      </c>
      <c r="B9" s="17"/>
      <c r="C9" s="23" t="s">
        <v>304</v>
      </c>
      <c r="D9" s="25">
        <f>D10+D26+D45+D53+D69</f>
        <v>410096.30000000005</v>
      </c>
      <c r="E9" s="25">
        <f t="shared" ref="E9:G9" si="0">E10+E26+E45+E53+E69</f>
        <v>410096.30000000005</v>
      </c>
      <c r="F9" s="25">
        <f t="shared" si="0"/>
        <v>95343.4</v>
      </c>
      <c r="G9" s="25">
        <f t="shared" si="0"/>
        <v>94154.599999999991</v>
      </c>
      <c r="H9" s="103">
        <f t="shared" ref="H9" si="1">G9/F9*100</f>
        <v>98.753138654589605</v>
      </c>
      <c r="I9" s="10">
        <f t="shared" ref="I9" si="2">G9-F9</f>
        <v>-1188.8000000000029</v>
      </c>
    </row>
    <row r="10" spans="1:9" ht="45" x14ac:dyDescent="0.2">
      <c r="A10" s="67" t="s">
        <v>222</v>
      </c>
      <c r="B10" s="9"/>
      <c r="C10" s="26" t="s">
        <v>305</v>
      </c>
      <c r="D10" s="25">
        <f>D11+D21</f>
        <v>160900.20000000001</v>
      </c>
      <c r="E10" s="25">
        <f t="shared" ref="E10:G10" si="3">E11+E21</f>
        <v>160900.20000000001</v>
      </c>
      <c r="F10" s="25">
        <f t="shared" si="3"/>
        <v>37355.299999999996</v>
      </c>
      <c r="G10" s="25">
        <f t="shared" si="3"/>
        <v>36565.1</v>
      </c>
      <c r="H10" s="103">
        <f t="shared" ref="H10:H68" si="4">G10/F10*100</f>
        <v>97.884637521315582</v>
      </c>
      <c r="I10" s="10">
        <f t="shared" ref="I10:I73" si="5">G10-F10</f>
        <v>-790.19999999999709</v>
      </c>
    </row>
    <row r="11" spans="1:9" ht="45" x14ac:dyDescent="0.2">
      <c r="A11" s="9" t="s">
        <v>224</v>
      </c>
      <c r="B11" s="9"/>
      <c r="C11" s="27" t="s">
        <v>223</v>
      </c>
      <c r="D11" s="25">
        <f>D12+D17</f>
        <v>157450.20000000001</v>
      </c>
      <c r="E11" s="25">
        <f t="shared" ref="E11:G11" si="6">E12+E17</f>
        <v>157450.20000000001</v>
      </c>
      <c r="F11" s="25">
        <f t="shared" si="6"/>
        <v>36112.299999999996</v>
      </c>
      <c r="G11" s="25">
        <f t="shared" si="6"/>
        <v>35397.1</v>
      </c>
      <c r="H11" s="103">
        <f t="shared" si="4"/>
        <v>98.019511357626072</v>
      </c>
      <c r="I11" s="10">
        <f t="shared" si="5"/>
        <v>-715.19999999999709</v>
      </c>
    </row>
    <row r="12" spans="1:9" ht="45" x14ac:dyDescent="0.25">
      <c r="A12" s="22" t="s">
        <v>225</v>
      </c>
      <c r="B12" s="17"/>
      <c r="C12" s="114" t="s">
        <v>306</v>
      </c>
      <c r="D12" s="10">
        <f>D13+D14+D16+D15</f>
        <v>125902.5</v>
      </c>
      <c r="E12" s="10">
        <f t="shared" ref="E12:G12" si="7">E13+E14+E16+E15</f>
        <v>125902.5</v>
      </c>
      <c r="F12" s="10">
        <f t="shared" si="7"/>
        <v>29640.399999999998</v>
      </c>
      <c r="G12" s="10">
        <f t="shared" si="7"/>
        <v>29154.3</v>
      </c>
      <c r="H12" s="103">
        <f t="shared" si="4"/>
        <v>98.360008636860513</v>
      </c>
      <c r="I12" s="10">
        <f t="shared" si="5"/>
        <v>-486.09999999999854</v>
      </c>
    </row>
    <row r="13" spans="1:9" ht="75" x14ac:dyDescent="0.2">
      <c r="A13" s="22"/>
      <c r="B13" s="17" t="s">
        <v>0</v>
      </c>
      <c r="C13" s="4" t="s">
        <v>62</v>
      </c>
      <c r="D13" s="10">
        <f>'[1]2018 (7)'!F23</f>
        <v>6412.4</v>
      </c>
      <c r="E13" s="10">
        <f>'2018(7)'!G23</f>
        <v>6412.4</v>
      </c>
      <c r="F13" s="10">
        <f>'2018(7)'!H23</f>
        <v>1666.7</v>
      </c>
      <c r="G13" s="10">
        <f>'2018(7)'!I23</f>
        <v>1646.2</v>
      </c>
      <c r="H13" s="103">
        <f t="shared" si="4"/>
        <v>98.770024599508005</v>
      </c>
      <c r="I13" s="10">
        <f t="shared" si="5"/>
        <v>-20.5</v>
      </c>
    </row>
    <row r="14" spans="1:9" ht="30" x14ac:dyDescent="0.2">
      <c r="A14" s="22"/>
      <c r="B14" s="17" t="s">
        <v>1</v>
      </c>
      <c r="C14" s="4" t="s">
        <v>63</v>
      </c>
      <c r="D14" s="10">
        <f>'[1]2018 (7)'!F24</f>
        <v>48.3</v>
      </c>
      <c r="E14" s="10">
        <f>'2018(7)'!G24</f>
        <v>48.3</v>
      </c>
      <c r="F14" s="10">
        <f>'2018(7)'!H24</f>
        <v>10.1</v>
      </c>
      <c r="G14" s="10">
        <f>'2018(7)'!I24</f>
        <v>0</v>
      </c>
      <c r="H14" s="103">
        <f t="shared" si="4"/>
        <v>0</v>
      </c>
      <c r="I14" s="10">
        <f t="shared" si="5"/>
        <v>-10.1</v>
      </c>
    </row>
    <row r="15" spans="1:9" ht="30" x14ac:dyDescent="0.2">
      <c r="A15" s="22"/>
      <c r="B15" s="17" t="s">
        <v>2</v>
      </c>
      <c r="C15" s="4" t="s">
        <v>3</v>
      </c>
      <c r="D15" s="10">
        <f>'[1]2018 (7)'!F118</f>
        <v>6304.1</v>
      </c>
      <c r="E15" s="10">
        <f>'2018(7)'!G133</f>
        <v>6304.1</v>
      </c>
      <c r="F15" s="10">
        <f>'2018(7)'!H133</f>
        <v>1910.3</v>
      </c>
      <c r="G15" s="10">
        <f>'2018(7)'!I133</f>
        <v>1454.8</v>
      </c>
      <c r="H15" s="103">
        <f t="shared" si="4"/>
        <v>76.155577657959483</v>
      </c>
      <c r="I15" s="10">
        <f t="shared" si="5"/>
        <v>-455.5</v>
      </c>
    </row>
    <row r="16" spans="1:9" ht="45" x14ac:dyDescent="0.2">
      <c r="A16" s="22"/>
      <c r="B16" s="28" t="s">
        <v>4</v>
      </c>
      <c r="C16" s="4" t="s">
        <v>20</v>
      </c>
      <c r="D16" s="10">
        <f>'[1]2018 (7)'!F25</f>
        <v>113137.7</v>
      </c>
      <c r="E16" s="10">
        <f>'2018(7)'!G25</f>
        <v>113137.7</v>
      </c>
      <c r="F16" s="10">
        <f>'2018(7)'!H25</f>
        <v>26053.3</v>
      </c>
      <c r="G16" s="10">
        <f>'2018(7)'!I25</f>
        <v>26053.3</v>
      </c>
      <c r="H16" s="103">
        <f t="shared" si="4"/>
        <v>100</v>
      </c>
      <c r="I16" s="10">
        <f t="shared" si="5"/>
        <v>0</v>
      </c>
    </row>
    <row r="17" spans="1:9" ht="30" x14ac:dyDescent="0.2">
      <c r="A17" s="22" t="s">
        <v>226</v>
      </c>
      <c r="B17" s="17"/>
      <c r="C17" s="4" t="s">
        <v>21</v>
      </c>
      <c r="D17" s="10">
        <f>D18+D19+D20</f>
        <v>31547.700000000004</v>
      </c>
      <c r="E17" s="10">
        <f t="shared" ref="E17:G17" si="8">E18+E19+E20</f>
        <v>31547.7</v>
      </c>
      <c r="F17" s="10">
        <f t="shared" si="8"/>
        <v>6471.9</v>
      </c>
      <c r="G17" s="10">
        <f t="shared" si="8"/>
        <v>6242.8</v>
      </c>
      <c r="H17" s="103">
        <f t="shared" si="4"/>
        <v>96.460081274432554</v>
      </c>
      <c r="I17" s="10">
        <f t="shared" si="5"/>
        <v>-229.09999999999945</v>
      </c>
    </row>
    <row r="18" spans="1:9" ht="30" x14ac:dyDescent="0.2">
      <c r="A18" s="22"/>
      <c r="B18" s="17" t="s">
        <v>1</v>
      </c>
      <c r="C18" s="115" t="s">
        <v>63</v>
      </c>
      <c r="D18" s="10">
        <f>'[1]2018 (7)'!F27</f>
        <v>2211.4</v>
      </c>
      <c r="E18" s="10">
        <f>'2018(7)'!G27</f>
        <v>2211.4</v>
      </c>
      <c r="F18" s="10">
        <f>'2018(7)'!H27</f>
        <v>634.5</v>
      </c>
      <c r="G18" s="10">
        <f>'2018(7)'!I27</f>
        <v>408.2</v>
      </c>
      <c r="H18" s="103">
        <f t="shared" si="4"/>
        <v>64.33412135539794</v>
      </c>
      <c r="I18" s="10">
        <f t="shared" si="5"/>
        <v>-226.3</v>
      </c>
    </row>
    <row r="19" spans="1:9" ht="45" x14ac:dyDescent="0.2">
      <c r="A19" s="22"/>
      <c r="B19" s="116" t="s">
        <v>4</v>
      </c>
      <c r="C19" s="4" t="s">
        <v>5</v>
      </c>
      <c r="D19" s="10">
        <f>'[1]2018 (7)'!F28</f>
        <v>29314.100000000002</v>
      </c>
      <c r="E19" s="10">
        <f>'2018(7)'!G28</f>
        <v>29314.1</v>
      </c>
      <c r="F19" s="10">
        <f>'2018(7)'!H28</f>
        <v>5829</v>
      </c>
      <c r="G19" s="10">
        <f>'2018(7)'!I28</f>
        <v>5829</v>
      </c>
      <c r="H19" s="103">
        <f t="shared" si="4"/>
        <v>100</v>
      </c>
      <c r="I19" s="10">
        <f t="shared" si="5"/>
        <v>0</v>
      </c>
    </row>
    <row r="20" spans="1:9" ht="15" x14ac:dyDescent="0.2">
      <c r="A20" s="22"/>
      <c r="B20" s="17" t="s">
        <v>8</v>
      </c>
      <c r="C20" s="117" t="s">
        <v>9</v>
      </c>
      <c r="D20" s="10">
        <f>'[1]2018 (7)'!F29</f>
        <v>22.2</v>
      </c>
      <c r="E20" s="10">
        <f>'2018(7)'!G29</f>
        <v>22.2</v>
      </c>
      <c r="F20" s="10">
        <f>'2018(7)'!H29</f>
        <v>8.4</v>
      </c>
      <c r="G20" s="10">
        <f>'2018(7)'!I29</f>
        <v>5.6</v>
      </c>
      <c r="H20" s="103">
        <f t="shared" si="4"/>
        <v>66.666666666666657</v>
      </c>
      <c r="I20" s="10">
        <f t="shared" si="5"/>
        <v>-2.8000000000000007</v>
      </c>
    </row>
    <row r="21" spans="1:9" ht="75" x14ac:dyDescent="0.2">
      <c r="A21" s="22" t="s">
        <v>227</v>
      </c>
      <c r="B21" s="17"/>
      <c r="C21" s="117" t="s">
        <v>78</v>
      </c>
      <c r="D21" s="10">
        <f>D22</f>
        <v>3450</v>
      </c>
      <c r="E21" s="10">
        <f t="shared" ref="E21:G21" si="9">E22</f>
        <v>3450</v>
      </c>
      <c r="F21" s="10">
        <f t="shared" si="9"/>
        <v>1243</v>
      </c>
      <c r="G21" s="10">
        <f t="shared" si="9"/>
        <v>1168</v>
      </c>
      <c r="H21" s="103">
        <f t="shared" si="4"/>
        <v>93.966210780370076</v>
      </c>
      <c r="I21" s="10">
        <f t="shared" si="5"/>
        <v>-75</v>
      </c>
    </row>
    <row r="22" spans="1:9" ht="105" x14ac:dyDescent="0.2">
      <c r="A22" s="9" t="s">
        <v>326</v>
      </c>
      <c r="B22" s="9"/>
      <c r="C22" s="30" t="s">
        <v>79</v>
      </c>
      <c r="D22" s="10">
        <f>D23+D24+D25</f>
        <v>3450</v>
      </c>
      <c r="E22" s="10">
        <f t="shared" ref="E22:G22" si="10">E23+E24+E25</f>
        <v>3450</v>
      </c>
      <c r="F22" s="10">
        <f t="shared" si="10"/>
        <v>1243</v>
      </c>
      <c r="G22" s="10">
        <f t="shared" si="10"/>
        <v>1168</v>
      </c>
      <c r="H22" s="103">
        <f t="shared" si="4"/>
        <v>93.966210780370076</v>
      </c>
      <c r="I22" s="10">
        <f t="shared" si="5"/>
        <v>-75</v>
      </c>
    </row>
    <row r="23" spans="1:9" ht="75" x14ac:dyDescent="0.2">
      <c r="A23" s="21"/>
      <c r="B23" s="22" t="s">
        <v>0</v>
      </c>
      <c r="C23" s="30" t="s">
        <v>62</v>
      </c>
      <c r="D23" s="10">
        <f>'[1]2018 (7)'!F96</f>
        <v>100</v>
      </c>
      <c r="E23" s="10">
        <f>'2018(7)'!G110</f>
        <v>100</v>
      </c>
      <c r="F23" s="10">
        <f>'2018(7)'!H110</f>
        <v>51</v>
      </c>
      <c r="G23" s="10">
        <f>'2018(7)'!I110</f>
        <v>41.8</v>
      </c>
      <c r="H23" s="103">
        <f t="shared" si="4"/>
        <v>81.960784313725483</v>
      </c>
      <c r="I23" s="10">
        <f t="shared" si="5"/>
        <v>-9.2000000000000028</v>
      </c>
    </row>
    <row r="24" spans="1:9" ht="30" x14ac:dyDescent="0.2">
      <c r="A24" s="17"/>
      <c r="B24" s="28">
        <v>300</v>
      </c>
      <c r="C24" s="55" t="s">
        <v>3</v>
      </c>
      <c r="D24" s="10">
        <f>'[1]2018 (7)'!F97</f>
        <v>1200</v>
      </c>
      <c r="E24" s="10">
        <f>'2018(7)'!G111</f>
        <v>1200</v>
      </c>
      <c r="F24" s="10">
        <f>'2018(7)'!H111</f>
        <v>526</v>
      </c>
      <c r="G24" s="10">
        <f>'2018(7)'!I111</f>
        <v>460.2</v>
      </c>
      <c r="H24" s="103">
        <f t="shared" si="4"/>
        <v>87.49049429657795</v>
      </c>
      <c r="I24" s="10">
        <f t="shared" si="5"/>
        <v>-65.800000000000011</v>
      </c>
    </row>
    <row r="25" spans="1:9" ht="45" x14ac:dyDescent="0.2">
      <c r="A25" s="9"/>
      <c r="B25" s="17" t="s">
        <v>4</v>
      </c>
      <c r="C25" s="30" t="s">
        <v>5</v>
      </c>
      <c r="D25" s="10">
        <f>'[1]2018 (7)'!F98</f>
        <v>2150</v>
      </c>
      <c r="E25" s="10">
        <f>'2018(7)'!G112</f>
        <v>2150</v>
      </c>
      <c r="F25" s="10">
        <f>'2018(7)'!H112</f>
        <v>666</v>
      </c>
      <c r="G25" s="10">
        <f>'2018(7)'!I112</f>
        <v>666</v>
      </c>
      <c r="H25" s="103">
        <f t="shared" si="4"/>
        <v>100</v>
      </c>
      <c r="I25" s="10">
        <f t="shared" si="5"/>
        <v>0</v>
      </c>
    </row>
    <row r="26" spans="1:9" ht="60" x14ac:dyDescent="0.2">
      <c r="A26" s="22" t="s">
        <v>228</v>
      </c>
      <c r="B26" s="17"/>
      <c r="C26" s="30" t="s">
        <v>464</v>
      </c>
      <c r="D26" s="10">
        <f>D27+D40</f>
        <v>185806.6</v>
      </c>
      <c r="E26" s="10">
        <f t="shared" ref="E26:G26" si="11">E27+E40</f>
        <v>185806.6</v>
      </c>
      <c r="F26" s="10">
        <f t="shared" si="11"/>
        <v>46318.9</v>
      </c>
      <c r="G26" s="10">
        <f t="shared" si="11"/>
        <v>45988.999999999993</v>
      </c>
      <c r="H26" s="103">
        <f t="shared" si="4"/>
        <v>99.287763742230467</v>
      </c>
      <c r="I26" s="10">
        <f t="shared" si="5"/>
        <v>-329.90000000000873</v>
      </c>
    </row>
    <row r="27" spans="1:9" ht="45" x14ac:dyDescent="0.2">
      <c r="A27" s="22" t="s">
        <v>229</v>
      </c>
      <c r="B27" s="17"/>
      <c r="C27" s="4" t="s">
        <v>223</v>
      </c>
      <c r="D27" s="10">
        <f>D28+D30+D32+D37</f>
        <v>180963.9</v>
      </c>
      <c r="E27" s="10">
        <f t="shared" ref="E27:G27" si="12">E28+E30+E32+E37</f>
        <v>180963.9</v>
      </c>
      <c r="F27" s="10">
        <f t="shared" si="12"/>
        <v>44506</v>
      </c>
      <c r="G27" s="10">
        <f t="shared" si="12"/>
        <v>44341.599999999991</v>
      </c>
      <c r="H27" s="103">
        <f t="shared" si="4"/>
        <v>99.630611602929918</v>
      </c>
      <c r="I27" s="10">
        <f t="shared" si="5"/>
        <v>-164.40000000000873</v>
      </c>
    </row>
    <row r="28" spans="1:9" ht="45" x14ac:dyDescent="0.2">
      <c r="A28" s="22" t="s">
        <v>230</v>
      </c>
      <c r="B28" s="17"/>
      <c r="C28" s="31" t="s">
        <v>64</v>
      </c>
      <c r="D28" s="10">
        <f>D29</f>
        <v>22459.800000000003</v>
      </c>
      <c r="E28" s="10">
        <f t="shared" ref="E28:G28" si="13">E29</f>
        <v>22459.8</v>
      </c>
      <c r="F28" s="10">
        <f t="shared" si="13"/>
        <v>4492</v>
      </c>
      <c r="G28" s="10">
        <f t="shared" si="13"/>
        <v>4492</v>
      </c>
      <c r="H28" s="103">
        <f t="shared" si="4"/>
        <v>100</v>
      </c>
      <c r="I28" s="10">
        <f t="shared" si="5"/>
        <v>0</v>
      </c>
    </row>
    <row r="29" spans="1:9" ht="45" x14ac:dyDescent="0.2">
      <c r="A29" s="9"/>
      <c r="B29" s="9" t="s">
        <v>4</v>
      </c>
      <c r="C29" s="30" t="s">
        <v>20</v>
      </c>
      <c r="D29" s="10">
        <f>'[1]2018 (7)'!F38</f>
        <v>22459.800000000003</v>
      </c>
      <c r="E29" s="10">
        <f>'2018(7)'!G39</f>
        <v>22459.8</v>
      </c>
      <c r="F29" s="10">
        <f>'2018(7)'!H39</f>
        <v>4492</v>
      </c>
      <c r="G29" s="10">
        <f>'2018(7)'!I39</f>
        <v>4492</v>
      </c>
      <c r="H29" s="103">
        <f t="shared" si="4"/>
        <v>100</v>
      </c>
      <c r="I29" s="10">
        <f t="shared" si="5"/>
        <v>0</v>
      </c>
    </row>
    <row r="30" spans="1:9" ht="15" x14ac:dyDescent="0.2">
      <c r="A30" s="9" t="s">
        <v>232</v>
      </c>
      <c r="B30" s="22"/>
      <c r="C30" s="30" t="s">
        <v>233</v>
      </c>
      <c r="D30" s="10">
        <f>D31</f>
        <v>96.4</v>
      </c>
      <c r="E30" s="10">
        <f t="shared" ref="E30:G30" si="14">E31</f>
        <v>96.4</v>
      </c>
      <c r="F30" s="10">
        <f t="shared" si="14"/>
        <v>20.5</v>
      </c>
      <c r="G30" s="10">
        <f t="shared" si="14"/>
        <v>20.5</v>
      </c>
      <c r="H30" s="103">
        <f t="shared" si="4"/>
        <v>100</v>
      </c>
      <c r="I30" s="10">
        <f t="shared" si="5"/>
        <v>0</v>
      </c>
    </row>
    <row r="31" spans="1:9" ht="45" x14ac:dyDescent="0.25">
      <c r="A31" s="15"/>
      <c r="B31" s="28" t="s">
        <v>4</v>
      </c>
      <c r="C31" s="4" t="s">
        <v>20</v>
      </c>
      <c r="D31" s="22">
        <f>'[1]2018 (7)'!F40</f>
        <v>96.4</v>
      </c>
      <c r="E31" s="22">
        <f>'2018(7)'!G41</f>
        <v>96.4</v>
      </c>
      <c r="F31" s="22">
        <f>'2018(7)'!H41</f>
        <v>20.5</v>
      </c>
      <c r="G31" s="22">
        <f>'2018(7)'!I41</f>
        <v>20.5</v>
      </c>
      <c r="H31" s="103">
        <f t="shared" si="4"/>
        <v>100</v>
      </c>
      <c r="I31" s="10">
        <f t="shared" si="5"/>
        <v>0</v>
      </c>
    </row>
    <row r="32" spans="1:9" ht="45" x14ac:dyDescent="0.25">
      <c r="A32" s="15" t="s">
        <v>311</v>
      </c>
      <c r="B32" s="22"/>
      <c r="C32" s="23" t="s">
        <v>306</v>
      </c>
      <c r="D32" s="10">
        <f>D33+D34+D36+D35</f>
        <v>154135.4</v>
      </c>
      <c r="E32" s="10">
        <f t="shared" ref="E32:G32" si="15">E33+E34+E36+E35</f>
        <v>154135.4</v>
      </c>
      <c r="F32" s="10">
        <f t="shared" si="15"/>
        <v>38671.300000000003</v>
      </c>
      <c r="G32" s="10">
        <f t="shared" si="15"/>
        <v>38594.099999999991</v>
      </c>
      <c r="H32" s="103">
        <f t="shared" si="4"/>
        <v>99.800368748917123</v>
      </c>
      <c r="I32" s="10">
        <f t="shared" si="5"/>
        <v>-77.200000000011642</v>
      </c>
    </row>
    <row r="33" spans="1:9" ht="75" x14ac:dyDescent="0.25">
      <c r="A33" s="15"/>
      <c r="B33" s="17" t="s">
        <v>0</v>
      </c>
      <c r="C33" s="31" t="s">
        <v>62</v>
      </c>
      <c r="D33" s="10">
        <f>'[1]2018 (7)'!F42</f>
        <v>17811.699999999997</v>
      </c>
      <c r="E33" s="10">
        <f>'2018(7)'!G43</f>
        <v>17806.900000000001</v>
      </c>
      <c r="F33" s="10">
        <f>'2018(7)'!H43</f>
        <v>4441.3</v>
      </c>
      <c r="G33" s="10">
        <f>'2018(7)'!I43</f>
        <v>4424.2</v>
      </c>
      <c r="H33" s="103">
        <f t="shared" si="4"/>
        <v>99.614977596649624</v>
      </c>
      <c r="I33" s="10">
        <f t="shared" si="5"/>
        <v>-17.100000000000364</v>
      </c>
    </row>
    <row r="34" spans="1:9" ht="30" x14ac:dyDescent="0.2">
      <c r="A34" s="67"/>
      <c r="B34" s="9" t="s">
        <v>1</v>
      </c>
      <c r="C34" s="26" t="s">
        <v>63</v>
      </c>
      <c r="D34" s="10">
        <f>'[1]2018 (7)'!F43</f>
        <v>82.100000000000009</v>
      </c>
      <c r="E34" s="10">
        <f>'2018(7)'!G44</f>
        <v>82.1</v>
      </c>
      <c r="F34" s="10">
        <f>'2018(7)'!H44</f>
        <v>60</v>
      </c>
      <c r="G34" s="10">
        <f>'2018(7)'!I44</f>
        <v>0</v>
      </c>
      <c r="H34" s="103">
        <f t="shared" si="4"/>
        <v>0</v>
      </c>
      <c r="I34" s="10">
        <f t="shared" si="5"/>
        <v>-60</v>
      </c>
    </row>
    <row r="35" spans="1:9" ht="30" x14ac:dyDescent="0.2">
      <c r="A35" s="9"/>
      <c r="B35" s="9">
        <v>300</v>
      </c>
      <c r="C35" s="27" t="s">
        <v>3</v>
      </c>
      <c r="D35" s="10">
        <f>'[1]2018 (7)'!F102</f>
        <v>1348.7</v>
      </c>
      <c r="E35" s="10">
        <f>'2018(7)'!G45+'2018(7)'!G116</f>
        <v>1359.9</v>
      </c>
      <c r="F35" s="10">
        <f>'2018(7)'!H45+'2018(7)'!H116</f>
        <v>11.2</v>
      </c>
      <c r="G35" s="10">
        <f>'2018(7)'!I45+'2018(7)'!I116</f>
        <v>11.2</v>
      </c>
      <c r="H35" s="103">
        <f t="shared" si="4"/>
        <v>100</v>
      </c>
      <c r="I35" s="10">
        <f t="shared" si="5"/>
        <v>0</v>
      </c>
    </row>
    <row r="36" spans="1:9" ht="45" x14ac:dyDescent="0.2">
      <c r="A36" s="22"/>
      <c r="B36" s="17" t="s">
        <v>4</v>
      </c>
      <c r="C36" s="4" t="s">
        <v>20</v>
      </c>
      <c r="D36" s="10">
        <f>'[1]2018 (7)'!F44+'[1]2018 (7)'!F103</f>
        <v>134892.9</v>
      </c>
      <c r="E36" s="10">
        <f>'2018(7)'!G46+'2018(7)'!G117</f>
        <v>134886.5</v>
      </c>
      <c r="F36" s="10">
        <f>'2018(7)'!H46+'2018(7)'!H117</f>
        <v>34158.800000000003</v>
      </c>
      <c r="G36" s="10">
        <f>'2018(7)'!I46+'2018(7)'!I117</f>
        <v>34158.699999999997</v>
      </c>
      <c r="H36" s="103">
        <f t="shared" si="4"/>
        <v>99.999707249669171</v>
      </c>
      <c r="I36" s="10">
        <f t="shared" si="5"/>
        <v>-0.10000000000582077</v>
      </c>
    </row>
    <row r="37" spans="1:9" ht="225" x14ac:dyDescent="0.2">
      <c r="A37" s="22" t="s">
        <v>312</v>
      </c>
      <c r="B37" s="17"/>
      <c r="C37" s="4" t="s">
        <v>313</v>
      </c>
      <c r="D37" s="10">
        <f>D38+D39</f>
        <v>4272.3</v>
      </c>
      <c r="E37" s="10">
        <f t="shared" ref="E37:G37" si="16">E38+E39</f>
        <v>4272.3</v>
      </c>
      <c r="F37" s="10">
        <f t="shared" si="16"/>
        <v>1322.2</v>
      </c>
      <c r="G37" s="10">
        <f t="shared" si="16"/>
        <v>1235</v>
      </c>
      <c r="H37" s="103">
        <f t="shared" si="4"/>
        <v>93.404931175313862</v>
      </c>
      <c r="I37" s="10">
        <f t="shared" si="5"/>
        <v>-87.200000000000045</v>
      </c>
    </row>
    <row r="38" spans="1:9" ht="30" x14ac:dyDescent="0.2">
      <c r="A38" s="22"/>
      <c r="B38" s="17" t="s">
        <v>1</v>
      </c>
      <c r="C38" s="4" t="s">
        <v>63</v>
      </c>
      <c r="D38" s="10">
        <f>'[1]2018 (7)'!F46</f>
        <v>4132.45</v>
      </c>
      <c r="E38" s="10">
        <f>'2018(7)'!G48</f>
        <v>4132.45</v>
      </c>
      <c r="F38" s="10">
        <f>'2018(7)'!H48</f>
        <v>1286.2</v>
      </c>
      <c r="G38" s="10">
        <f>'2018(7)'!I48</f>
        <v>1200.8</v>
      </c>
      <c r="H38" s="103">
        <f t="shared" si="4"/>
        <v>93.360286114134652</v>
      </c>
      <c r="I38" s="10">
        <f t="shared" si="5"/>
        <v>-85.400000000000091</v>
      </c>
    </row>
    <row r="39" spans="1:9" ht="15" x14ac:dyDescent="0.2">
      <c r="A39" s="22"/>
      <c r="B39" s="17" t="s">
        <v>8</v>
      </c>
      <c r="C39" s="4" t="s">
        <v>9</v>
      </c>
      <c r="D39" s="10">
        <f>'[1]2018 (7)'!F47</f>
        <v>139.85</v>
      </c>
      <c r="E39" s="10">
        <f>'2018(7)'!G49</f>
        <v>139.85</v>
      </c>
      <c r="F39" s="10">
        <f>'2018(7)'!H49</f>
        <v>36</v>
      </c>
      <c r="G39" s="10">
        <f>'2018(7)'!I49</f>
        <v>34.200000000000003</v>
      </c>
      <c r="H39" s="103">
        <f t="shared" si="4"/>
        <v>95</v>
      </c>
      <c r="I39" s="10">
        <f t="shared" si="5"/>
        <v>-1.7999999999999972</v>
      </c>
    </row>
    <row r="40" spans="1:9" ht="75" x14ac:dyDescent="0.2">
      <c r="A40" s="22" t="s">
        <v>231</v>
      </c>
      <c r="B40" s="17"/>
      <c r="C40" s="118" t="s">
        <v>78</v>
      </c>
      <c r="D40" s="10">
        <f>D41</f>
        <v>4842.7</v>
      </c>
      <c r="E40" s="10">
        <f t="shared" ref="E40:G40" si="17">E41</f>
        <v>4842.7</v>
      </c>
      <c r="F40" s="10">
        <f t="shared" si="17"/>
        <v>1812.9</v>
      </c>
      <c r="G40" s="10">
        <f t="shared" si="17"/>
        <v>1647.4</v>
      </c>
      <c r="H40" s="103">
        <f t="shared" si="4"/>
        <v>90.870980197473656</v>
      </c>
      <c r="I40" s="10">
        <f t="shared" si="5"/>
        <v>-165.5</v>
      </c>
    </row>
    <row r="41" spans="1:9" ht="105" x14ac:dyDescent="0.2">
      <c r="A41" s="22" t="s">
        <v>327</v>
      </c>
      <c r="B41" s="17"/>
      <c r="C41" s="4" t="s">
        <v>79</v>
      </c>
      <c r="D41" s="10">
        <f>D42+D43+D44</f>
        <v>4842.7</v>
      </c>
      <c r="E41" s="10">
        <f t="shared" ref="E41:G41" si="18">E42+E43+E44</f>
        <v>4842.7</v>
      </c>
      <c r="F41" s="10">
        <f t="shared" si="18"/>
        <v>1812.9</v>
      </c>
      <c r="G41" s="10">
        <f t="shared" si="18"/>
        <v>1647.4</v>
      </c>
      <c r="H41" s="103">
        <f t="shared" si="4"/>
        <v>90.870980197473656</v>
      </c>
      <c r="I41" s="10">
        <f t="shared" si="5"/>
        <v>-165.5</v>
      </c>
    </row>
    <row r="42" spans="1:9" ht="75" x14ac:dyDescent="0.2">
      <c r="A42" s="22"/>
      <c r="B42" s="17" t="s">
        <v>0</v>
      </c>
      <c r="C42" s="4" t="s">
        <v>62</v>
      </c>
      <c r="D42" s="10">
        <f>'[1]2018 (7)'!F106</f>
        <v>750</v>
      </c>
      <c r="E42" s="10">
        <f>'2018(7)'!G120</f>
        <v>750</v>
      </c>
      <c r="F42" s="10">
        <f>'2018(7)'!H120</f>
        <v>256</v>
      </c>
      <c r="G42" s="10">
        <f>'2018(7)'!I120</f>
        <v>187.5</v>
      </c>
      <c r="H42" s="103">
        <f t="shared" si="4"/>
        <v>73.2421875</v>
      </c>
      <c r="I42" s="10">
        <f t="shared" si="5"/>
        <v>-68.5</v>
      </c>
    </row>
    <row r="43" spans="1:9" ht="30" x14ac:dyDescent="0.2">
      <c r="A43" s="22"/>
      <c r="B43" s="28">
        <v>300</v>
      </c>
      <c r="C43" s="4" t="s">
        <v>3</v>
      </c>
      <c r="D43" s="10">
        <f>'[1]2018 (7)'!F107</f>
        <v>1900</v>
      </c>
      <c r="E43" s="10">
        <f>'2018(7)'!G121</f>
        <v>1900</v>
      </c>
      <c r="F43" s="10">
        <f>'2018(7)'!H121</f>
        <v>731.7</v>
      </c>
      <c r="G43" s="10">
        <f>'2018(7)'!I121</f>
        <v>634.70000000000005</v>
      </c>
      <c r="H43" s="103">
        <f t="shared" si="4"/>
        <v>86.743200765340987</v>
      </c>
      <c r="I43" s="10">
        <f t="shared" si="5"/>
        <v>-97</v>
      </c>
    </row>
    <row r="44" spans="1:9" ht="45" x14ac:dyDescent="0.2">
      <c r="A44" s="22"/>
      <c r="B44" s="28" t="s">
        <v>4</v>
      </c>
      <c r="C44" s="4" t="s">
        <v>5</v>
      </c>
      <c r="D44" s="10">
        <f>'[1]2018 (7)'!F108</f>
        <v>2192.6999999999998</v>
      </c>
      <c r="E44" s="10">
        <f>'2018(7)'!G122</f>
        <v>2192.6999999999998</v>
      </c>
      <c r="F44" s="10">
        <f>'2018(7)'!H122</f>
        <v>825.2</v>
      </c>
      <c r="G44" s="10">
        <f>'2018(7)'!I122</f>
        <v>825.2</v>
      </c>
      <c r="H44" s="103">
        <f t="shared" si="4"/>
        <v>100</v>
      </c>
      <c r="I44" s="10">
        <f t="shared" si="5"/>
        <v>0</v>
      </c>
    </row>
    <row r="45" spans="1:9" ht="45" x14ac:dyDescent="0.2">
      <c r="A45" s="22" t="s">
        <v>234</v>
      </c>
      <c r="B45" s="17"/>
      <c r="C45" s="4" t="s">
        <v>271</v>
      </c>
      <c r="D45" s="10">
        <f>D46+D49</f>
        <v>41421.800000000003</v>
      </c>
      <c r="E45" s="10">
        <f t="shared" ref="E45:G45" si="19">E46+E49</f>
        <v>41421.800000000003</v>
      </c>
      <c r="F45" s="10">
        <f t="shared" si="19"/>
        <v>8349.2000000000007</v>
      </c>
      <c r="G45" s="10">
        <f t="shared" si="19"/>
        <v>8334</v>
      </c>
      <c r="H45" s="103">
        <f t="shared" si="4"/>
        <v>99.817946629617211</v>
      </c>
      <c r="I45" s="10">
        <f t="shared" si="5"/>
        <v>-15.200000000000728</v>
      </c>
    </row>
    <row r="46" spans="1:9" ht="45" customHeight="1" x14ac:dyDescent="0.2">
      <c r="A46" s="22" t="s">
        <v>235</v>
      </c>
      <c r="B46" s="17"/>
      <c r="C46" s="4" t="s">
        <v>223</v>
      </c>
      <c r="D46" s="10">
        <f>D47</f>
        <v>40865.800000000003</v>
      </c>
      <c r="E46" s="10">
        <f t="shared" ref="E46:G47" si="20">E47</f>
        <v>40865.800000000003</v>
      </c>
      <c r="F46" s="10">
        <f t="shared" si="20"/>
        <v>8202.2000000000007</v>
      </c>
      <c r="G46" s="10">
        <f t="shared" si="20"/>
        <v>8202.2000000000007</v>
      </c>
      <c r="H46" s="103">
        <f t="shared" si="4"/>
        <v>100</v>
      </c>
      <c r="I46" s="10">
        <f t="shared" si="5"/>
        <v>0</v>
      </c>
    </row>
    <row r="47" spans="1:9" ht="30" x14ac:dyDescent="0.2">
      <c r="A47" s="22" t="s">
        <v>236</v>
      </c>
      <c r="B47" s="28"/>
      <c r="C47" s="4" t="s">
        <v>25</v>
      </c>
      <c r="D47" s="10">
        <f>D48</f>
        <v>40865.800000000003</v>
      </c>
      <c r="E47" s="10">
        <f t="shared" si="20"/>
        <v>40865.800000000003</v>
      </c>
      <c r="F47" s="10">
        <f t="shared" si="20"/>
        <v>8202.2000000000007</v>
      </c>
      <c r="G47" s="10">
        <f t="shared" si="20"/>
        <v>8202.2000000000007</v>
      </c>
      <c r="H47" s="103">
        <f t="shared" si="4"/>
        <v>100</v>
      </c>
      <c r="I47" s="10">
        <f t="shared" si="5"/>
        <v>0</v>
      </c>
    </row>
    <row r="48" spans="1:9" ht="45" x14ac:dyDescent="0.2">
      <c r="A48" s="22"/>
      <c r="B48" s="28" t="s">
        <v>4</v>
      </c>
      <c r="C48" s="4" t="s">
        <v>5</v>
      </c>
      <c r="D48" s="10">
        <f>'[1]2018 (7)'!F56</f>
        <v>40865.800000000003</v>
      </c>
      <c r="E48" s="10">
        <f>'2018(7)'!G59</f>
        <v>40865.800000000003</v>
      </c>
      <c r="F48" s="10">
        <f>'2018(7)'!H59</f>
        <v>8202.2000000000007</v>
      </c>
      <c r="G48" s="10">
        <f>'2018(7)'!I59</f>
        <v>8202.2000000000007</v>
      </c>
      <c r="H48" s="103">
        <f t="shared" si="4"/>
        <v>100</v>
      </c>
      <c r="I48" s="10">
        <f t="shared" si="5"/>
        <v>0</v>
      </c>
    </row>
    <row r="49" spans="1:9" ht="75" x14ac:dyDescent="0.2">
      <c r="A49" s="22" t="s">
        <v>237</v>
      </c>
      <c r="B49" s="17"/>
      <c r="C49" s="4" t="s">
        <v>78</v>
      </c>
      <c r="D49" s="10">
        <f>D50</f>
        <v>556</v>
      </c>
      <c r="E49" s="10">
        <f t="shared" ref="E49:G49" si="21">E50</f>
        <v>556</v>
      </c>
      <c r="F49" s="10">
        <f t="shared" si="21"/>
        <v>147</v>
      </c>
      <c r="G49" s="10">
        <f t="shared" si="21"/>
        <v>131.80000000000001</v>
      </c>
      <c r="H49" s="103">
        <f t="shared" si="4"/>
        <v>89.659863945578238</v>
      </c>
      <c r="I49" s="10">
        <f t="shared" si="5"/>
        <v>-15.199999999999989</v>
      </c>
    </row>
    <row r="50" spans="1:9" ht="105" x14ac:dyDescent="0.2">
      <c r="A50" s="22" t="s">
        <v>328</v>
      </c>
      <c r="B50" s="22"/>
      <c r="C50" s="4" t="s">
        <v>79</v>
      </c>
      <c r="D50" s="10">
        <f>D51+D52</f>
        <v>556</v>
      </c>
      <c r="E50" s="10">
        <f t="shared" ref="E50:G50" si="22">E51+E52</f>
        <v>556</v>
      </c>
      <c r="F50" s="10">
        <f t="shared" si="22"/>
        <v>147</v>
      </c>
      <c r="G50" s="10">
        <f t="shared" si="22"/>
        <v>131.80000000000001</v>
      </c>
      <c r="H50" s="103">
        <f t="shared" si="4"/>
        <v>89.659863945578238</v>
      </c>
      <c r="I50" s="10">
        <f t="shared" si="5"/>
        <v>-15.199999999999989</v>
      </c>
    </row>
    <row r="51" spans="1:9" ht="30" x14ac:dyDescent="0.2">
      <c r="A51" s="22"/>
      <c r="B51" s="17">
        <v>300</v>
      </c>
      <c r="C51" s="78" t="s">
        <v>3</v>
      </c>
      <c r="D51" s="10">
        <f>'[1]2018 (7)'!F112</f>
        <v>27</v>
      </c>
      <c r="E51" s="10">
        <f>'2018(7)'!G126</f>
        <v>27</v>
      </c>
      <c r="F51" s="10">
        <f>'2018(7)'!H126</f>
        <v>16</v>
      </c>
      <c r="G51" s="10">
        <f>'2018(7)'!I126</f>
        <v>0.8</v>
      </c>
      <c r="H51" s="103">
        <f t="shared" si="4"/>
        <v>5</v>
      </c>
      <c r="I51" s="10">
        <f t="shared" si="5"/>
        <v>-15.2</v>
      </c>
    </row>
    <row r="52" spans="1:9" ht="45" x14ac:dyDescent="0.2">
      <c r="A52" s="22"/>
      <c r="B52" s="17" t="s">
        <v>4</v>
      </c>
      <c r="C52" s="4" t="s">
        <v>5</v>
      </c>
      <c r="D52" s="10">
        <f>'[1]2018 (7)'!F113</f>
        <v>529</v>
      </c>
      <c r="E52" s="10">
        <f>'2018(7)'!G127</f>
        <v>529</v>
      </c>
      <c r="F52" s="10">
        <f>'2018(7)'!H127</f>
        <v>131</v>
      </c>
      <c r="G52" s="10">
        <f>'2018(7)'!I127</f>
        <v>131</v>
      </c>
      <c r="H52" s="103">
        <f t="shared" si="4"/>
        <v>100</v>
      </c>
      <c r="I52" s="10">
        <f t="shared" si="5"/>
        <v>0</v>
      </c>
    </row>
    <row r="53" spans="1:9" ht="60" x14ac:dyDescent="0.2">
      <c r="A53" s="22" t="s">
        <v>238</v>
      </c>
      <c r="B53" s="17"/>
      <c r="C53" s="23" t="s">
        <v>321</v>
      </c>
      <c r="D53" s="10">
        <f>D54+D59</f>
        <v>15515.3</v>
      </c>
      <c r="E53" s="10">
        <f t="shared" ref="E53:G53" si="23">E54+E59</f>
        <v>15515.3</v>
      </c>
      <c r="F53" s="10">
        <f t="shared" si="23"/>
        <v>3319.9999999999995</v>
      </c>
      <c r="G53" s="10">
        <f t="shared" si="23"/>
        <v>3266.4999999999995</v>
      </c>
      <c r="H53" s="103">
        <f t="shared" si="4"/>
        <v>98.388554216867476</v>
      </c>
      <c r="I53" s="10">
        <f t="shared" si="5"/>
        <v>-53.5</v>
      </c>
    </row>
    <row r="54" spans="1:9" ht="60" x14ac:dyDescent="0.2">
      <c r="A54" s="21" t="s">
        <v>239</v>
      </c>
      <c r="B54" s="9"/>
      <c r="C54" s="30" t="s">
        <v>322</v>
      </c>
      <c r="D54" s="10">
        <f>D55</f>
        <v>2712.1</v>
      </c>
      <c r="E54" s="10">
        <f t="shared" ref="E54:G54" si="24">E55</f>
        <v>2712.1</v>
      </c>
      <c r="F54" s="10">
        <f t="shared" si="24"/>
        <v>557.6</v>
      </c>
      <c r="G54" s="10">
        <f t="shared" si="24"/>
        <v>550.09999999999991</v>
      </c>
      <c r="H54" s="103">
        <f t="shared" si="4"/>
        <v>98.654949784791938</v>
      </c>
      <c r="I54" s="10">
        <f t="shared" si="5"/>
        <v>-7.5000000000001137</v>
      </c>
    </row>
    <row r="55" spans="1:9" ht="30" x14ac:dyDescent="0.2">
      <c r="A55" s="21" t="s">
        <v>240</v>
      </c>
      <c r="B55" s="9"/>
      <c r="C55" s="26" t="s">
        <v>70</v>
      </c>
      <c r="D55" s="10">
        <f>D56+D57</f>
        <v>2712.1</v>
      </c>
      <c r="E55" s="10">
        <f>E56+E57+E58</f>
        <v>2712.1</v>
      </c>
      <c r="F55" s="10">
        <f t="shared" ref="F55:G55" si="25">F56+F57+F58</f>
        <v>557.6</v>
      </c>
      <c r="G55" s="10">
        <f t="shared" si="25"/>
        <v>550.09999999999991</v>
      </c>
      <c r="H55" s="103">
        <f t="shared" si="4"/>
        <v>98.654949784791938</v>
      </c>
      <c r="I55" s="10">
        <f t="shared" si="5"/>
        <v>-7.5000000000001137</v>
      </c>
    </row>
    <row r="56" spans="1:9" ht="75" x14ac:dyDescent="0.2">
      <c r="A56" s="21"/>
      <c r="B56" s="22" t="s">
        <v>0</v>
      </c>
      <c r="C56" s="23" t="s">
        <v>62</v>
      </c>
      <c r="D56" s="10">
        <f>'[1]2018 (7)'!F78</f>
        <v>2372</v>
      </c>
      <c r="E56" s="10">
        <f>'2018(7)'!G87</f>
        <v>2372</v>
      </c>
      <c r="F56" s="10">
        <f>'2018(7)'!H87</f>
        <v>538.29999999999995</v>
      </c>
      <c r="G56" s="10">
        <f>'2018(7)'!I87</f>
        <v>538.29999999999995</v>
      </c>
      <c r="H56" s="103">
        <f t="shared" si="4"/>
        <v>100</v>
      </c>
      <c r="I56" s="10">
        <f t="shared" si="5"/>
        <v>0</v>
      </c>
    </row>
    <row r="57" spans="1:9" ht="30" x14ac:dyDescent="0.2">
      <c r="A57" s="17"/>
      <c r="B57" s="9" t="s">
        <v>1</v>
      </c>
      <c r="C57" s="30" t="s">
        <v>63</v>
      </c>
      <c r="D57" s="10">
        <f>'[1]2018 (7)'!F79</f>
        <v>340.1</v>
      </c>
      <c r="E57" s="10">
        <f>'2018(7)'!G88</f>
        <v>340</v>
      </c>
      <c r="F57" s="10">
        <f>'2018(7)'!H88</f>
        <v>19.2</v>
      </c>
      <c r="G57" s="10">
        <f>'2018(7)'!I88</f>
        <v>11.8</v>
      </c>
      <c r="H57" s="103">
        <f t="shared" si="4"/>
        <v>61.458333333333336</v>
      </c>
      <c r="I57" s="10">
        <f t="shared" si="5"/>
        <v>-7.3999999999999986</v>
      </c>
    </row>
    <row r="58" spans="1:9" ht="15" x14ac:dyDescent="0.2">
      <c r="A58" s="17"/>
      <c r="B58" s="9" t="s">
        <v>8</v>
      </c>
      <c r="C58" s="30" t="s">
        <v>9</v>
      </c>
      <c r="D58" s="10" t="s">
        <v>289</v>
      </c>
      <c r="E58" s="10">
        <f>'2018(7)'!G89</f>
        <v>0.1</v>
      </c>
      <c r="F58" s="10">
        <f>'2018(7)'!H89</f>
        <v>0.1</v>
      </c>
      <c r="G58" s="10">
        <f>'2018(7)'!I89</f>
        <v>0</v>
      </c>
      <c r="H58" s="103">
        <f t="shared" si="4"/>
        <v>0</v>
      </c>
      <c r="I58" s="10">
        <f t="shared" si="5"/>
        <v>-0.1</v>
      </c>
    </row>
    <row r="59" spans="1:9" ht="45" x14ac:dyDescent="0.2">
      <c r="A59" s="21" t="s">
        <v>241</v>
      </c>
      <c r="B59" s="17"/>
      <c r="C59" s="26" t="s">
        <v>223</v>
      </c>
      <c r="D59" s="10">
        <f>D60+D62+D66</f>
        <v>12803.199999999999</v>
      </c>
      <c r="E59" s="10">
        <f t="shared" ref="E59:G59" si="26">E60+E62+E66</f>
        <v>12803.199999999999</v>
      </c>
      <c r="F59" s="10">
        <f t="shared" si="26"/>
        <v>2762.3999999999996</v>
      </c>
      <c r="G59" s="10">
        <f t="shared" si="26"/>
        <v>2716.3999999999996</v>
      </c>
      <c r="H59" s="103">
        <f t="shared" si="4"/>
        <v>98.334781349551122</v>
      </c>
      <c r="I59" s="10">
        <f t="shared" si="5"/>
        <v>-46</v>
      </c>
    </row>
    <row r="60" spans="1:9" ht="90" x14ac:dyDescent="0.2">
      <c r="A60" s="21" t="s">
        <v>242</v>
      </c>
      <c r="B60" s="17"/>
      <c r="C60" s="31" t="s">
        <v>270</v>
      </c>
      <c r="D60" s="10">
        <f>D61</f>
        <v>2989</v>
      </c>
      <c r="E60" s="10">
        <f t="shared" ref="E60:G60" si="27">E61</f>
        <v>2989</v>
      </c>
      <c r="F60" s="10">
        <f t="shared" si="27"/>
        <v>597.79999999999995</v>
      </c>
      <c r="G60" s="10">
        <f t="shared" si="27"/>
        <v>597.79999999999995</v>
      </c>
      <c r="H60" s="103">
        <f t="shared" si="4"/>
        <v>100</v>
      </c>
      <c r="I60" s="10">
        <f t="shared" si="5"/>
        <v>0</v>
      </c>
    </row>
    <row r="61" spans="1:9" ht="45" x14ac:dyDescent="0.2">
      <c r="A61" s="21"/>
      <c r="B61" s="22" t="s">
        <v>4</v>
      </c>
      <c r="C61" s="30" t="s">
        <v>20</v>
      </c>
      <c r="D61" s="10">
        <f>'[1]2018 (7)'!F82</f>
        <v>2989</v>
      </c>
      <c r="E61" s="10">
        <f>'2018(7)'!G92</f>
        <v>2989</v>
      </c>
      <c r="F61" s="10">
        <f>'2018(7)'!H92</f>
        <v>597.79999999999995</v>
      </c>
      <c r="G61" s="10">
        <f>'2018(7)'!I92</f>
        <v>597.79999999999995</v>
      </c>
      <c r="H61" s="103">
        <f t="shared" si="4"/>
        <v>100</v>
      </c>
      <c r="I61" s="10">
        <f t="shared" si="5"/>
        <v>0</v>
      </c>
    </row>
    <row r="62" spans="1:9" ht="45" x14ac:dyDescent="0.2">
      <c r="A62" s="21" t="s">
        <v>243</v>
      </c>
      <c r="B62" s="17"/>
      <c r="C62" s="30" t="s">
        <v>323</v>
      </c>
      <c r="D62" s="10">
        <f>D63+D64+D65</f>
        <v>9591.2999999999993</v>
      </c>
      <c r="E62" s="10">
        <f t="shared" ref="E62:G62" si="28">E63+E64+E65</f>
        <v>9591.2999999999993</v>
      </c>
      <c r="F62" s="10">
        <f t="shared" si="28"/>
        <v>2104.2999999999997</v>
      </c>
      <c r="G62" s="10">
        <f t="shared" si="28"/>
        <v>2063.1</v>
      </c>
      <c r="H62" s="103">
        <f t="shared" si="4"/>
        <v>98.042104262700192</v>
      </c>
      <c r="I62" s="10">
        <f t="shared" si="5"/>
        <v>-41.199999999999818</v>
      </c>
    </row>
    <row r="63" spans="1:9" ht="75" x14ac:dyDescent="0.2">
      <c r="A63" s="21"/>
      <c r="B63" s="17" t="s">
        <v>0</v>
      </c>
      <c r="C63" s="4" t="s">
        <v>62</v>
      </c>
      <c r="D63" s="10">
        <f>'[1]2018 (7)'!F84</f>
        <v>8032.7</v>
      </c>
      <c r="E63" s="10">
        <f>'2018(7)'!G94</f>
        <v>8032.7</v>
      </c>
      <c r="F63" s="10">
        <f>'2018(7)'!H94</f>
        <v>1782.6</v>
      </c>
      <c r="G63" s="10">
        <f>'2018(7)'!I94</f>
        <v>1779.3</v>
      </c>
      <c r="H63" s="103">
        <f t="shared" si="4"/>
        <v>99.814877145742173</v>
      </c>
      <c r="I63" s="10">
        <f t="shared" si="5"/>
        <v>-3.2999999999999545</v>
      </c>
    </row>
    <row r="64" spans="1:9" ht="30" x14ac:dyDescent="0.2">
      <c r="A64" s="21"/>
      <c r="B64" s="17" t="s">
        <v>1</v>
      </c>
      <c r="C64" s="31" t="s">
        <v>63</v>
      </c>
      <c r="D64" s="10">
        <f>'[1]2018 (7)'!F85</f>
        <v>1548.1</v>
      </c>
      <c r="E64" s="10">
        <f>'2018(7)'!G95</f>
        <v>1548.1</v>
      </c>
      <c r="F64" s="10">
        <f>'2018(7)'!H95</f>
        <v>319.10000000000002</v>
      </c>
      <c r="G64" s="10">
        <f>'2018(7)'!I95</f>
        <v>282.60000000000002</v>
      </c>
      <c r="H64" s="103">
        <f t="shared" si="4"/>
        <v>88.561579442181142</v>
      </c>
      <c r="I64" s="10">
        <f t="shared" si="5"/>
        <v>-36.5</v>
      </c>
    </row>
    <row r="65" spans="1:9" ht="15" x14ac:dyDescent="0.2">
      <c r="A65" s="9"/>
      <c r="B65" s="9" t="s">
        <v>8</v>
      </c>
      <c r="C65" s="30" t="s">
        <v>9</v>
      </c>
      <c r="D65" s="10">
        <f>'[1]2018 (7)'!F86</f>
        <v>10.5</v>
      </c>
      <c r="E65" s="10">
        <f>'2018(7)'!G96</f>
        <v>10.5</v>
      </c>
      <c r="F65" s="10">
        <f>'2018(7)'!H96</f>
        <v>2.6</v>
      </c>
      <c r="G65" s="10">
        <f>'2018(7)'!I96</f>
        <v>1.2</v>
      </c>
      <c r="H65" s="103">
        <f t="shared" si="4"/>
        <v>46.153846153846153</v>
      </c>
      <c r="I65" s="10">
        <f t="shared" si="5"/>
        <v>-1.4000000000000001</v>
      </c>
    </row>
    <row r="66" spans="1:9" ht="45" x14ac:dyDescent="0.2">
      <c r="A66" s="9" t="s">
        <v>324</v>
      </c>
      <c r="B66" s="22"/>
      <c r="C66" s="30" t="s">
        <v>306</v>
      </c>
      <c r="D66" s="10">
        <f>D67+D68</f>
        <v>222.9</v>
      </c>
      <c r="E66" s="10">
        <f t="shared" ref="E66:G66" si="29">E67+E68</f>
        <v>222.9</v>
      </c>
      <c r="F66" s="10">
        <f t="shared" si="29"/>
        <v>60.300000000000004</v>
      </c>
      <c r="G66" s="10">
        <f t="shared" si="29"/>
        <v>55.5</v>
      </c>
      <c r="H66" s="103">
        <f t="shared" si="4"/>
        <v>92.039800995024862</v>
      </c>
      <c r="I66" s="10">
        <f t="shared" si="5"/>
        <v>-4.8000000000000043</v>
      </c>
    </row>
    <row r="67" spans="1:9" ht="75" x14ac:dyDescent="0.2">
      <c r="A67" s="9"/>
      <c r="B67" s="28" t="s">
        <v>0</v>
      </c>
      <c r="C67" s="4" t="s">
        <v>62</v>
      </c>
      <c r="D67" s="10">
        <f>'[1]2018 (7)'!F88</f>
        <v>155</v>
      </c>
      <c r="E67" s="10">
        <f>'2018(7)'!G98</f>
        <v>155</v>
      </c>
      <c r="F67" s="10">
        <f>'2018(7)'!H98</f>
        <v>38.700000000000003</v>
      </c>
      <c r="G67" s="10">
        <f>'2018(7)'!I98</f>
        <v>38.5</v>
      </c>
      <c r="H67" s="103">
        <f t="shared" si="4"/>
        <v>99.483204134366915</v>
      </c>
      <c r="I67" s="10">
        <f t="shared" si="5"/>
        <v>-0.20000000000000284</v>
      </c>
    </row>
    <row r="68" spans="1:9" ht="30" x14ac:dyDescent="0.2">
      <c r="A68" s="9"/>
      <c r="B68" s="22" t="s">
        <v>1</v>
      </c>
      <c r="C68" s="23" t="s">
        <v>63</v>
      </c>
      <c r="D68" s="10">
        <f>'[1]2018 (7)'!F89</f>
        <v>67.900000000000006</v>
      </c>
      <c r="E68" s="10">
        <f>'2018(7)'!G99</f>
        <v>67.900000000000006</v>
      </c>
      <c r="F68" s="10">
        <f>'2018(7)'!H99</f>
        <v>21.6</v>
      </c>
      <c r="G68" s="10">
        <f>'2018(7)'!I99</f>
        <v>17</v>
      </c>
      <c r="H68" s="103">
        <f t="shared" si="4"/>
        <v>78.703703703703695</v>
      </c>
      <c r="I68" s="10">
        <f t="shared" si="5"/>
        <v>-4.6000000000000014</v>
      </c>
    </row>
    <row r="69" spans="1:9" ht="60" x14ac:dyDescent="0.2">
      <c r="A69" s="9" t="s">
        <v>314</v>
      </c>
      <c r="B69" s="17"/>
      <c r="C69" s="31" t="s">
        <v>315</v>
      </c>
      <c r="D69" s="10">
        <f>D70</f>
        <v>6452.4</v>
      </c>
      <c r="E69" s="10">
        <f t="shared" ref="E69:G69" si="30">E70</f>
        <v>6452.4</v>
      </c>
      <c r="F69" s="10">
        <f t="shared" si="30"/>
        <v>0</v>
      </c>
      <c r="G69" s="10">
        <f t="shared" si="30"/>
        <v>0</v>
      </c>
      <c r="H69" s="103">
        <v>0</v>
      </c>
      <c r="I69" s="10">
        <f t="shared" si="5"/>
        <v>0</v>
      </c>
    </row>
    <row r="70" spans="1:9" ht="45" x14ac:dyDescent="0.2">
      <c r="A70" s="67" t="s">
        <v>316</v>
      </c>
      <c r="B70" s="17"/>
      <c r="C70" s="31" t="s">
        <v>317</v>
      </c>
      <c r="D70" s="10">
        <f>D71+D74</f>
        <v>6452.4</v>
      </c>
      <c r="E70" s="10">
        <f t="shared" ref="E70:G70" si="31">E71+E74</f>
        <v>6452.4</v>
      </c>
      <c r="F70" s="10">
        <f t="shared" si="31"/>
        <v>0</v>
      </c>
      <c r="G70" s="10">
        <f t="shared" si="31"/>
        <v>0</v>
      </c>
      <c r="H70" s="103">
        <v>0</v>
      </c>
      <c r="I70" s="10">
        <f t="shared" si="5"/>
        <v>0</v>
      </c>
    </row>
    <row r="71" spans="1:9" ht="30" x14ac:dyDescent="0.2">
      <c r="A71" s="9" t="s">
        <v>318</v>
      </c>
      <c r="B71" s="9"/>
      <c r="C71" s="27" t="s">
        <v>319</v>
      </c>
      <c r="D71" s="10">
        <f>D72+D73</f>
        <v>1250</v>
      </c>
      <c r="E71" s="10">
        <f t="shared" ref="E71:G71" si="32">E72+E73</f>
        <v>1250</v>
      </c>
      <c r="F71" s="10">
        <f t="shared" si="32"/>
        <v>0</v>
      </c>
      <c r="G71" s="10">
        <f t="shared" si="32"/>
        <v>0</v>
      </c>
      <c r="H71" s="103">
        <v>0</v>
      </c>
      <c r="I71" s="10">
        <f t="shared" si="5"/>
        <v>0</v>
      </c>
    </row>
    <row r="72" spans="1:9" ht="30" x14ac:dyDescent="0.2">
      <c r="A72" s="9"/>
      <c r="B72" s="9" t="s">
        <v>1</v>
      </c>
      <c r="C72" s="115" t="s">
        <v>63</v>
      </c>
      <c r="D72" s="10">
        <f>'[1]2018 (7)'!F65</f>
        <v>25</v>
      </c>
      <c r="E72" s="10">
        <f>'2018(7)'!G74</f>
        <v>25</v>
      </c>
      <c r="F72" s="10">
        <f>'2018(7)'!H74</f>
        <v>0</v>
      </c>
      <c r="G72" s="10">
        <f>'2018(7)'!I74</f>
        <v>0</v>
      </c>
      <c r="H72" s="103">
        <v>0</v>
      </c>
      <c r="I72" s="10">
        <f t="shared" si="5"/>
        <v>0</v>
      </c>
    </row>
    <row r="73" spans="1:9" ht="45" x14ac:dyDescent="0.2">
      <c r="A73" s="67"/>
      <c r="B73" s="17" t="s">
        <v>4</v>
      </c>
      <c r="C73" s="55" t="s">
        <v>20</v>
      </c>
      <c r="D73" s="10">
        <f>'[1]2018 (7)'!F66</f>
        <v>1225</v>
      </c>
      <c r="E73" s="10">
        <f>'2018(7)'!G75</f>
        <v>1225</v>
      </c>
      <c r="F73" s="10">
        <f>'2018(7)'!H75</f>
        <v>0</v>
      </c>
      <c r="G73" s="10">
        <f>'2018(7)'!I75</f>
        <v>0</v>
      </c>
      <c r="H73" s="103">
        <v>0</v>
      </c>
      <c r="I73" s="10">
        <f t="shared" si="5"/>
        <v>0</v>
      </c>
    </row>
    <row r="74" spans="1:9" ht="30" x14ac:dyDescent="0.2">
      <c r="A74" s="67" t="s">
        <v>320</v>
      </c>
      <c r="B74" s="17"/>
      <c r="C74" s="55" t="s">
        <v>65</v>
      </c>
      <c r="D74" s="10">
        <f>D75+D76+D77+D78+D79</f>
        <v>5202.3999999999996</v>
      </c>
      <c r="E74" s="10">
        <f t="shared" ref="E74" si="33">E75+E76+E77+E78+E79</f>
        <v>5202.3999999999996</v>
      </c>
      <c r="F74" s="10">
        <f t="shared" ref="F74" si="34">F75+F76+F77+F78+F79</f>
        <v>0</v>
      </c>
      <c r="G74" s="10">
        <f t="shared" ref="G74" si="35">G75+G76+G77+G78+G79</f>
        <v>0</v>
      </c>
      <c r="H74" s="103">
        <v>0</v>
      </c>
      <c r="I74" s="10">
        <f t="shared" ref="I74:I137" si="36">G74-F74</f>
        <v>0</v>
      </c>
    </row>
    <row r="75" spans="1:9" ht="75" x14ac:dyDescent="0.2">
      <c r="A75" s="67"/>
      <c r="B75" s="17" t="s">
        <v>0</v>
      </c>
      <c r="C75" s="55" t="s">
        <v>62</v>
      </c>
      <c r="D75" s="10">
        <f>'[1]2018 (7)'!F68</f>
        <v>156.1</v>
      </c>
      <c r="E75" s="10">
        <f>'2018(7)'!G103</f>
        <v>156.1</v>
      </c>
      <c r="F75" s="10">
        <f>'2018(7)'!H103</f>
        <v>0</v>
      </c>
      <c r="G75" s="10">
        <f>'2018(7)'!I103</f>
        <v>0</v>
      </c>
      <c r="H75" s="103">
        <v>0</v>
      </c>
      <c r="I75" s="10">
        <f t="shared" si="36"/>
        <v>0</v>
      </c>
    </row>
    <row r="76" spans="1:9" ht="30" x14ac:dyDescent="0.2">
      <c r="A76" s="21"/>
      <c r="B76" s="22" t="s">
        <v>1</v>
      </c>
      <c r="C76" s="30" t="s">
        <v>63</v>
      </c>
      <c r="D76" s="10">
        <f>'[1]2018 (7)'!F69</f>
        <v>60</v>
      </c>
      <c r="E76" s="10">
        <f>'2018(7)'!G78</f>
        <v>60</v>
      </c>
      <c r="F76" s="10">
        <f>'2018(7)'!H78</f>
        <v>0</v>
      </c>
      <c r="G76" s="10">
        <f>'2018(7)'!I78</f>
        <v>0</v>
      </c>
      <c r="H76" s="103">
        <v>0</v>
      </c>
      <c r="I76" s="10">
        <f t="shared" si="36"/>
        <v>0</v>
      </c>
    </row>
    <row r="77" spans="1:9" ht="30" x14ac:dyDescent="0.2">
      <c r="A77" s="21"/>
      <c r="B77" s="17" t="s">
        <v>2</v>
      </c>
      <c r="C77" s="30" t="s">
        <v>3</v>
      </c>
      <c r="D77" s="10">
        <f>'[1]2018 (7)'!F70</f>
        <v>2200</v>
      </c>
      <c r="E77" s="10">
        <f>'2018(7)'!G79</f>
        <v>2200</v>
      </c>
      <c r="F77" s="10">
        <f>'2018(7)'!H79</f>
        <v>0</v>
      </c>
      <c r="G77" s="10">
        <f>'2018(7)'!I79</f>
        <v>0</v>
      </c>
      <c r="H77" s="103">
        <v>0</v>
      </c>
      <c r="I77" s="10">
        <f t="shared" si="36"/>
        <v>0</v>
      </c>
    </row>
    <row r="78" spans="1:9" ht="45" x14ac:dyDescent="0.2">
      <c r="A78" s="67"/>
      <c r="B78" s="17" t="s">
        <v>4</v>
      </c>
      <c r="C78" s="55" t="s">
        <v>20</v>
      </c>
      <c r="D78" s="10">
        <f>'[1]2018 (7)'!F71</f>
        <v>2586.3000000000002</v>
      </c>
      <c r="E78" s="10">
        <f>'2018(7)'!G80</f>
        <v>2586.3000000000002</v>
      </c>
      <c r="F78" s="10">
        <f>'2018(7)'!H80</f>
        <v>0</v>
      </c>
      <c r="G78" s="10">
        <f>'2018(7)'!I80</f>
        <v>0</v>
      </c>
      <c r="H78" s="103">
        <v>0</v>
      </c>
      <c r="I78" s="10">
        <f t="shared" si="36"/>
        <v>0</v>
      </c>
    </row>
    <row r="79" spans="1:9" ht="15" x14ac:dyDescent="0.2">
      <c r="A79" s="9"/>
      <c r="B79" s="9" t="s">
        <v>8</v>
      </c>
      <c r="C79" s="30" t="s">
        <v>9</v>
      </c>
      <c r="D79" s="10">
        <f>'[1]2018 (7)'!F72</f>
        <v>200</v>
      </c>
      <c r="E79" s="10">
        <f>'2018(7)'!G81</f>
        <v>200</v>
      </c>
      <c r="F79" s="10">
        <f>'2018(7)'!H81</f>
        <v>0</v>
      </c>
      <c r="G79" s="10">
        <f>'2018(7)'!I81</f>
        <v>0</v>
      </c>
      <c r="H79" s="103">
        <v>0</v>
      </c>
      <c r="I79" s="10">
        <f t="shared" si="36"/>
        <v>0</v>
      </c>
    </row>
    <row r="80" spans="1:9" ht="60" x14ac:dyDescent="0.2">
      <c r="A80" s="9" t="s">
        <v>37</v>
      </c>
      <c r="B80" s="22"/>
      <c r="C80" s="30" t="s">
        <v>384</v>
      </c>
      <c r="D80" s="10">
        <f>D81</f>
        <v>212.6</v>
      </c>
      <c r="E80" s="10">
        <f t="shared" ref="E80:G80" si="37">E81</f>
        <v>12.6</v>
      </c>
      <c r="F80" s="10">
        <f t="shared" si="37"/>
        <v>0</v>
      </c>
      <c r="G80" s="10">
        <f t="shared" si="37"/>
        <v>0</v>
      </c>
      <c r="H80" s="103">
        <v>0</v>
      </c>
      <c r="I80" s="10">
        <f t="shared" si="36"/>
        <v>0</v>
      </c>
    </row>
    <row r="81" spans="1:9" ht="45" x14ac:dyDescent="0.2">
      <c r="A81" s="67" t="s">
        <v>81</v>
      </c>
      <c r="B81" s="17"/>
      <c r="C81" s="55" t="s">
        <v>385</v>
      </c>
      <c r="D81" s="10">
        <f>D82+D87</f>
        <v>212.6</v>
      </c>
      <c r="E81" s="10">
        <f t="shared" ref="E81:G81" si="38">E82+E87</f>
        <v>12.6</v>
      </c>
      <c r="F81" s="10">
        <f t="shared" si="38"/>
        <v>0</v>
      </c>
      <c r="G81" s="10">
        <f t="shared" si="38"/>
        <v>0</v>
      </c>
      <c r="H81" s="103">
        <v>0</v>
      </c>
      <c r="I81" s="10">
        <f t="shared" si="36"/>
        <v>0</v>
      </c>
    </row>
    <row r="82" spans="1:9" ht="60" x14ac:dyDescent="0.2">
      <c r="A82" s="67" t="s">
        <v>82</v>
      </c>
      <c r="B82" s="17"/>
      <c r="C82" s="18" t="s">
        <v>386</v>
      </c>
      <c r="D82" s="10">
        <f>D83+D85</f>
        <v>202.6</v>
      </c>
      <c r="E82" s="10">
        <f t="shared" ref="E82:G82" si="39">E83+E85</f>
        <v>2.6</v>
      </c>
      <c r="F82" s="10">
        <f t="shared" si="39"/>
        <v>0</v>
      </c>
      <c r="G82" s="10">
        <f t="shared" si="39"/>
        <v>0</v>
      </c>
      <c r="H82" s="103">
        <v>0</v>
      </c>
      <c r="I82" s="10">
        <f t="shared" si="36"/>
        <v>0</v>
      </c>
    </row>
    <row r="83" spans="1:9" ht="30" x14ac:dyDescent="0.2">
      <c r="A83" s="67" t="s">
        <v>244</v>
      </c>
      <c r="B83" s="17"/>
      <c r="C83" s="18" t="s">
        <v>387</v>
      </c>
      <c r="D83" s="10">
        <f>D84</f>
        <v>200</v>
      </c>
      <c r="E83" s="10">
        <f t="shared" ref="E83:G83" si="40">E84</f>
        <v>0</v>
      </c>
      <c r="F83" s="10">
        <f t="shared" si="40"/>
        <v>0</v>
      </c>
      <c r="G83" s="10">
        <f t="shared" si="40"/>
        <v>0</v>
      </c>
      <c r="H83" s="103">
        <v>0</v>
      </c>
      <c r="I83" s="10">
        <f t="shared" si="36"/>
        <v>0</v>
      </c>
    </row>
    <row r="84" spans="1:9" ht="15" x14ac:dyDescent="0.2">
      <c r="A84" s="9"/>
      <c r="B84" s="28">
        <v>800</v>
      </c>
      <c r="C84" s="33" t="s">
        <v>9</v>
      </c>
      <c r="D84" s="10">
        <f>'[1]2018 (7)'!F255</f>
        <v>200</v>
      </c>
      <c r="E84" s="10">
        <v>0</v>
      </c>
      <c r="F84" s="10">
        <v>0</v>
      </c>
      <c r="G84" s="10">
        <v>0</v>
      </c>
      <c r="H84" s="103">
        <v>0</v>
      </c>
      <c r="I84" s="10">
        <f t="shared" si="36"/>
        <v>0</v>
      </c>
    </row>
    <row r="85" spans="1:9" ht="45" x14ac:dyDescent="0.2">
      <c r="A85" s="9" t="s">
        <v>388</v>
      </c>
      <c r="B85" s="28"/>
      <c r="C85" s="4" t="s">
        <v>389</v>
      </c>
      <c r="D85" s="10">
        <f>D86</f>
        <v>2.6</v>
      </c>
      <c r="E85" s="10">
        <f t="shared" ref="E85:G85" si="41">E86</f>
        <v>2.6</v>
      </c>
      <c r="F85" s="10">
        <f t="shared" si="41"/>
        <v>0</v>
      </c>
      <c r="G85" s="10">
        <f t="shared" si="41"/>
        <v>0</v>
      </c>
      <c r="H85" s="103">
        <v>0</v>
      </c>
      <c r="I85" s="10">
        <f t="shared" si="36"/>
        <v>0</v>
      </c>
    </row>
    <row r="86" spans="1:9" ht="15" x14ac:dyDescent="0.2">
      <c r="A86" s="9"/>
      <c r="B86" s="28">
        <v>800</v>
      </c>
      <c r="C86" s="4" t="s">
        <v>9</v>
      </c>
      <c r="D86" s="10">
        <f>'[1]2018 (7)'!F257</f>
        <v>2.6</v>
      </c>
      <c r="E86" s="10">
        <v>2.6</v>
      </c>
      <c r="F86" s="10">
        <v>0</v>
      </c>
      <c r="G86" s="10">
        <v>0</v>
      </c>
      <c r="H86" s="103">
        <v>0</v>
      </c>
      <c r="I86" s="10">
        <f t="shared" si="36"/>
        <v>0</v>
      </c>
    </row>
    <row r="87" spans="1:9" ht="60" x14ac:dyDescent="0.2">
      <c r="A87" s="9" t="s">
        <v>83</v>
      </c>
      <c r="B87" s="28"/>
      <c r="C87" s="23" t="s">
        <v>390</v>
      </c>
      <c r="D87" s="10">
        <f>D88</f>
        <v>10</v>
      </c>
      <c r="E87" s="10">
        <f t="shared" ref="E87:G88" si="42">E88</f>
        <v>10</v>
      </c>
      <c r="F87" s="10">
        <f t="shared" si="42"/>
        <v>0</v>
      </c>
      <c r="G87" s="10">
        <f t="shared" si="42"/>
        <v>0</v>
      </c>
      <c r="H87" s="103">
        <v>0</v>
      </c>
      <c r="I87" s="10">
        <f t="shared" si="36"/>
        <v>0</v>
      </c>
    </row>
    <row r="88" spans="1:9" ht="30" x14ac:dyDescent="0.2">
      <c r="A88" s="67" t="s">
        <v>84</v>
      </c>
      <c r="B88" s="9"/>
      <c r="C88" s="27" t="s">
        <v>391</v>
      </c>
      <c r="D88" s="10">
        <f>D89</f>
        <v>10</v>
      </c>
      <c r="E88" s="10">
        <f t="shared" si="42"/>
        <v>10</v>
      </c>
      <c r="F88" s="10">
        <f t="shared" si="42"/>
        <v>0</v>
      </c>
      <c r="G88" s="10">
        <f t="shared" si="42"/>
        <v>0</v>
      </c>
      <c r="H88" s="103">
        <v>0</v>
      </c>
      <c r="I88" s="10">
        <f t="shared" si="36"/>
        <v>0</v>
      </c>
    </row>
    <row r="89" spans="1:9" ht="30" x14ac:dyDescent="0.2">
      <c r="A89" s="22"/>
      <c r="B89" s="22">
        <v>200</v>
      </c>
      <c r="C89" s="34" t="s">
        <v>63</v>
      </c>
      <c r="D89" s="10">
        <f>'[1]2018 (7)'!F260</f>
        <v>10</v>
      </c>
      <c r="E89" s="10">
        <v>10</v>
      </c>
      <c r="F89" s="10">
        <v>0</v>
      </c>
      <c r="G89" s="10">
        <v>0</v>
      </c>
      <c r="H89" s="103">
        <v>0</v>
      </c>
      <c r="I89" s="10">
        <f t="shared" si="36"/>
        <v>0</v>
      </c>
    </row>
    <row r="90" spans="1:9" ht="60" x14ac:dyDescent="0.2">
      <c r="A90" s="22" t="s">
        <v>38</v>
      </c>
      <c r="B90" s="17"/>
      <c r="C90" s="4" t="s">
        <v>397</v>
      </c>
      <c r="D90" s="10">
        <f>D91+D107+D111</f>
        <v>745</v>
      </c>
      <c r="E90" s="10">
        <f t="shared" ref="E90:G90" si="43">E91+E107+E111</f>
        <v>395</v>
      </c>
      <c r="F90" s="10">
        <f t="shared" si="43"/>
        <v>215</v>
      </c>
      <c r="G90" s="10">
        <f t="shared" si="43"/>
        <v>215</v>
      </c>
      <c r="H90" s="103">
        <f t="shared" ref="H90:H137" si="44">G90/F90*100</f>
        <v>100</v>
      </c>
      <c r="I90" s="10">
        <f t="shared" si="36"/>
        <v>0</v>
      </c>
    </row>
    <row r="91" spans="1:9" ht="45" x14ac:dyDescent="0.2">
      <c r="A91" s="22" t="s">
        <v>39</v>
      </c>
      <c r="B91" s="17"/>
      <c r="C91" s="35" t="s">
        <v>398</v>
      </c>
      <c r="D91" s="10">
        <f>D92+D97+D104</f>
        <v>700</v>
      </c>
      <c r="E91" s="10">
        <f t="shared" ref="E91:G91" si="45">E92+E97+E104</f>
        <v>350</v>
      </c>
      <c r="F91" s="10">
        <f t="shared" si="45"/>
        <v>200</v>
      </c>
      <c r="G91" s="10">
        <f t="shared" si="45"/>
        <v>200</v>
      </c>
      <c r="H91" s="103">
        <f t="shared" si="44"/>
        <v>100</v>
      </c>
      <c r="I91" s="10">
        <f t="shared" si="36"/>
        <v>0</v>
      </c>
    </row>
    <row r="92" spans="1:9" ht="45" x14ac:dyDescent="0.2">
      <c r="A92" s="22" t="s">
        <v>41</v>
      </c>
      <c r="B92" s="17"/>
      <c r="C92" s="4" t="s">
        <v>399</v>
      </c>
      <c r="D92" s="10">
        <f>D93+D95</f>
        <v>40</v>
      </c>
      <c r="E92" s="10">
        <f t="shared" ref="E92:G92" si="46">E93+E95</f>
        <v>40</v>
      </c>
      <c r="F92" s="10">
        <f t="shared" si="46"/>
        <v>0</v>
      </c>
      <c r="G92" s="10">
        <f t="shared" si="46"/>
        <v>0</v>
      </c>
      <c r="H92" s="103">
        <v>0</v>
      </c>
      <c r="I92" s="10">
        <f t="shared" si="36"/>
        <v>0</v>
      </c>
    </row>
    <row r="93" spans="1:9" ht="30" x14ac:dyDescent="0.2">
      <c r="A93" s="22" t="s">
        <v>40</v>
      </c>
      <c r="B93" s="28"/>
      <c r="C93" s="4" t="s">
        <v>400</v>
      </c>
      <c r="D93" s="10">
        <f>D94</f>
        <v>30</v>
      </c>
      <c r="E93" s="10">
        <f t="shared" ref="E93:G93" si="47">E94</f>
        <v>30</v>
      </c>
      <c r="F93" s="10">
        <f t="shared" si="47"/>
        <v>0</v>
      </c>
      <c r="G93" s="10">
        <f t="shared" si="47"/>
        <v>0</v>
      </c>
      <c r="H93" s="103">
        <v>0</v>
      </c>
      <c r="I93" s="10">
        <f t="shared" si="36"/>
        <v>0</v>
      </c>
    </row>
    <row r="94" spans="1:9" ht="30" x14ac:dyDescent="0.2">
      <c r="A94" s="22"/>
      <c r="B94" s="17">
        <v>200</v>
      </c>
      <c r="C94" s="23" t="s">
        <v>63</v>
      </c>
      <c r="D94" s="10">
        <f>'[1]2018 (7)'!F280</f>
        <v>30</v>
      </c>
      <c r="E94" s="10">
        <v>30</v>
      </c>
      <c r="F94" s="10">
        <v>0</v>
      </c>
      <c r="G94" s="10">
        <v>0</v>
      </c>
      <c r="H94" s="103">
        <v>0</v>
      </c>
      <c r="I94" s="10">
        <f t="shared" si="36"/>
        <v>0</v>
      </c>
    </row>
    <row r="95" spans="1:9" ht="60" x14ac:dyDescent="0.2">
      <c r="A95" s="69" t="s">
        <v>42</v>
      </c>
      <c r="B95" s="36"/>
      <c r="C95" s="37" t="s">
        <v>401</v>
      </c>
      <c r="D95" s="38">
        <f>D96</f>
        <v>10</v>
      </c>
      <c r="E95" s="38">
        <f t="shared" ref="E95:G95" si="48">E96</f>
        <v>10</v>
      </c>
      <c r="F95" s="38">
        <f t="shared" si="48"/>
        <v>0</v>
      </c>
      <c r="G95" s="38">
        <f t="shared" si="48"/>
        <v>0</v>
      </c>
      <c r="H95" s="103">
        <v>0</v>
      </c>
      <c r="I95" s="10">
        <f t="shared" si="36"/>
        <v>0</v>
      </c>
    </row>
    <row r="96" spans="1:9" ht="30" x14ac:dyDescent="0.2">
      <c r="A96" s="69"/>
      <c r="B96" s="39">
        <v>200</v>
      </c>
      <c r="C96" s="37" t="s">
        <v>63</v>
      </c>
      <c r="D96" s="38">
        <f>'[1]2018 (7)'!F282</f>
        <v>10</v>
      </c>
      <c r="E96" s="38">
        <v>10</v>
      </c>
      <c r="F96" s="38">
        <v>0</v>
      </c>
      <c r="G96" s="38">
        <v>0</v>
      </c>
      <c r="H96" s="103">
        <v>0</v>
      </c>
      <c r="I96" s="10">
        <f t="shared" si="36"/>
        <v>0</v>
      </c>
    </row>
    <row r="97" spans="1:9" ht="45" x14ac:dyDescent="0.2">
      <c r="A97" s="39" t="s">
        <v>402</v>
      </c>
      <c r="B97" s="36"/>
      <c r="C97" s="37" t="s">
        <v>403</v>
      </c>
      <c r="D97" s="40">
        <f>D98+D100+D102</f>
        <v>650</v>
      </c>
      <c r="E97" s="40">
        <f t="shared" ref="E97:G97" si="49">E98+E100+E102</f>
        <v>300</v>
      </c>
      <c r="F97" s="40">
        <f t="shared" si="49"/>
        <v>200</v>
      </c>
      <c r="G97" s="40">
        <f t="shared" si="49"/>
        <v>200</v>
      </c>
      <c r="H97" s="103">
        <f t="shared" si="44"/>
        <v>100</v>
      </c>
      <c r="I97" s="10">
        <f t="shared" si="36"/>
        <v>0</v>
      </c>
    </row>
    <row r="98" spans="1:9" ht="120" x14ac:dyDescent="0.2">
      <c r="A98" s="36" t="s">
        <v>404</v>
      </c>
      <c r="B98" s="41"/>
      <c r="C98" s="42" t="s">
        <v>405</v>
      </c>
      <c r="D98" s="43">
        <f>D99</f>
        <v>400</v>
      </c>
      <c r="E98" s="43">
        <f t="shared" ref="E98:G98" si="50">E99</f>
        <v>50</v>
      </c>
      <c r="F98" s="43">
        <f t="shared" si="50"/>
        <v>0</v>
      </c>
      <c r="G98" s="43">
        <f t="shared" si="50"/>
        <v>0</v>
      </c>
      <c r="H98" s="103">
        <v>0</v>
      </c>
      <c r="I98" s="10">
        <f t="shared" si="36"/>
        <v>0</v>
      </c>
    </row>
    <row r="99" spans="1:9" ht="15" x14ac:dyDescent="0.2">
      <c r="A99" s="9"/>
      <c r="B99" s="58">
        <v>800</v>
      </c>
      <c r="C99" s="23" t="s">
        <v>9</v>
      </c>
      <c r="D99" s="10">
        <f>'[1]2018 (7)'!F285</f>
        <v>400</v>
      </c>
      <c r="E99" s="10">
        <v>50</v>
      </c>
      <c r="F99" s="10">
        <v>0</v>
      </c>
      <c r="G99" s="10">
        <v>0</v>
      </c>
      <c r="H99" s="103">
        <v>0</v>
      </c>
      <c r="I99" s="10">
        <f t="shared" si="36"/>
        <v>0</v>
      </c>
    </row>
    <row r="100" spans="1:9" ht="60" x14ac:dyDescent="0.2">
      <c r="A100" s="9" t="s">
        <v>406</v>
      </c>
      <c r="B100" s="58"/>
      <c r="C100" s="16" t="s">
        <v>407</v>
      </c>
      <c r="D100" s="10">
        <f>D101</f>
        <v>50</v>
      </c>
      <c r="E100" s="10">
        <f t="shared" ref="E100:F100" si="51">E101</f>
        <v>50</v>
      </c>
      <c r="F100" s="10">
        <f t="shared" si="51"/>
        <v>0</v>
      </c>
      <c r="G100" s="10">
        <f>G101</f>
        <v>0</v>
      </c>
      <c r="H100" s="103">
        <v>0</v>
      </c>
      <c r="I100" s="10">
        <f t="shared" si="36"/>
        <v>0</v>
      </c>
    </row>
    <row r="101" spans="1:9" ht="15" x14ac:dyDescent="0.2">
      <c r="A101" s="9"/>
      <c r="B101" s="58">
        <v>800</v>
      </c>
      <c r="C101" s="16" t="s">
        <v>9</v>
      </c>
      <c r="D101" s="10">
        <f>'[1]2018 (7)'!F287</f>
        <v>50</v>
      </c>
      <c r="E101" s="10">
        <v>50</v>
      </c>
      <c r="F101" s="10">
        <v>0</v>
      </c>
      <c r="G101" s="10">
        <v>0</v>
      </c>
      <c r="H101" s="103">
        <v>0</v>
      </c>
      <c r="I101" s="10">
        <f t="shared" si="36"/>
        <v>0</v>
      </c>
    </row>
    <row r="102" spans="1:9" ht="30" x14ac:dyDescent="0.2">
      <c r="A102" s="9" t="s">
        <v>408</v>
      </c>
      <c r="B102" s="58"/>
      <c r="C102" s="77" t="s">
        <v>409</v>
      </c>
      <c r="D102" s="10">
        <f>D103</f>
        <v>200</v>
      </c>
      <c r="E102" s="10">
        <f t="shared" ref="E102:G102" si="52">E103</f>
        <v>200</v>
      </c>
      <c r="F102" s="10">
        <f t="shared" si="52"/>
        <v>200</v>
      </c>
      <c r="G102" s="10">
        <f t="shared" si="52"/>
        <v>200</v>
      </c>
      <c r="H102" s="103">
        <f t="shared" si="44"/>
        <v>100</v>
      </c>
      <c r="I102" s="10">
        <f t="shared" si="36"/>
        <v>0</v>
      </c>
    </row>
    <row r="103" spans="1:9" ht="15" x14ac:dyDescent="0.2">
      <c r="A103" s="9"/>
      <c r="B103" s="58">
        <v>800</v>
      </c>
      <c r="C103" s="33" t="s">
        <v>9</v>
      </c>
      <c r="D103" s="10">
        <f>'[1]2018 (7)'!F289</f>
        <v>200</v>
      </c>
      <c r="E103" s="10">
        <v>200</v>
      </c>
      <c r="F103" s="10">
        <v>200</v>
      </c>
      <c r="G103" s="10">
        <v>200</v>
      </c>
      <c r="H103" s="103">
        <f t="shared" si="44"/>
        <v>100</v>
      </c>
      <c r="I103" s="10">
        <f t="shared" si="36"/>
        <v>0</v>
      </c>
    </row>
    <row r="104" spans="1:9" ht="30" x14ac:dyDescent="0.2">
      <c r="A104" s="9" t="s">
        <v>410</v>
      </c>
      <c r="B104" s="58"/>
      <c r="C104" s="31" t="s">
        <v>411</v>
      </c>
      <c r="D104" s="10">
        <f>D105</f>
        <v>10</v>
      </c>
      <c r="E104" s="10">
        <f t="shared" ref="E104:G105" si="53">E105</f>
        <v>10</v>
      </c>
      <c r="F104" s="10">
        <f t="shared" si="53"/>
        <v>0</v>
      </c>
      <c r="G104" s="10">
        <f t="shared" si="53"/>
        <v>0</v>
      </c>
      <c r="H104" s="103">
        <v>0</v>
      </c>
      <c r="I104" s="10">
        <f t="shared" si="36"/>
        <v>0</v>
      </c>
    </row>
    <row r="105" spans="1:9" ht="45" x14ac:dyDescent="0.2">
      <c r="A105" s="9" t="s">
        <v>412</v>
      </c>
      <c r="B105" s="58"/>
      <c r="C105" s="33" t="s">
        <v>413</v>
      </c>
      <c r="D105" s="10">
        <f>D106</f>
        <v>10</v>
      </c>
      <c r="E105" s="10">
        <f t="shared" si="53"/>
        <v>10</v>
      </c>
      <c r="F105" s="10">
        <f t="shared" si="53"/>
        <v>0</v>
      </c>
      <c r="G105" s="10">
        <f t="shared" si="53"/>
        <v>0</v>
      </c>
      <c r="H105" s="103">
        <v>0</v>
      </c>
      <c r="I105" s="10">
        <f t="shared" si="36"/>
        <v>0</v>
      </c>
    </row>
    <row r="106" spans="1:9" ht="30" x14ac:dyDescent="0.2">
      <c r="A106" s="9"/>
      <c r="B106" s="58">
        <v>200</v>
      </c>
      <c r="C106" s="33" t="s">
        <v>63</v>
      </c>
      <c r="D106" s="10">
        <f>'[1]2018 (7)'!F292</f>
        <v>10</v>
      </c>
      <c r="E106" s="10">
        <v>10</v>
      </c>
      <c r="F106" s="10">
        <v>0</v>
      </c>
      <c r="G106" s="10">
        <v>0</v>
      </c>
      <c r="H106" s="103">
        <v>0</v>
      </c>
      <c r="I106" s="10">
        <f t="shared" si="36"/>
        <v>0</v>
      </c>
    </row>
    <row r="107" spans="1:9" ht="45" x14ac:dyDescent="0.2">
      <c r="A107" s="9" t="s">
        <v>43</v>
      </c>
      <c r="B107" s="58"/>
      <c r="C107" s="33" t="s">
        <v>414</v>
      </c>
      <c r="D107" s="10">
        <f>D108</f>
        <v>10</v>
      </c>
      <c r="E107" s="10">
        <f t="shared" ref="E107:G109" si="54">E108</f>
        <v>10</v>
      </c>
      <c r="F107" s="10">
        <f t="shared" si="54"/>
        <v>5</v>
      </c>
      <c r="G107" s="10">
        <f t="shared" si="54"/>
        <v>5</v>
      </c>
      <c r="H107" s="103">
        <f t="shared" si="44"/>
        <v>100</v>
      </c>
      <c r="I107" s="10">
        <f t="shared" si="36"/>
        <v>0</v>
      </c>
    </row>
    <row r="108" spans="1:9" ht="60" x14ac:dyDescent="0.2">
      <c r="A108" s="9" t="s">
        <v>44</v>
      </c>
      <c r="B108" s="58"/>
      <c r="C108" s="33" t="s">
        <v>415</v>
      </c>
      <c r="D108" s="10">
        <f>D109</f>
        <v>10</v>
      </c>
      <c r="E108" s="10">
        <f t="shared" si="54"/>
        <v>10</v>
      </c>
      <c r="F108" s="10">
        <f t="shared" si="54"/>
        <v>5</v>
      </c>
      <c r="G108" s="10">
        <f t="shared" si="54"/>
        <v>5</v>
      </c>
      <c r="H108" s="103">
        <f t="shared" si="44"/>
        <v>100</v>
      </c>
      <c r="I108" s="10">
        <f t="shared" si="36"/>
        <v>0</v>
      </c>
    </row>
    <row r="109" spans="1:9" ht="30" x14ac:dyDescent="0.2">
      <c r="A109" s="90" t="s">
        <v>416</v>
      </c>
      <c r="B109" s="91"/>
      <c r="C109" s="93" t="s">
        <v>391</v>
      </c>
      <c r="D109" s="10">
        <f>D110</f>
        <v>10</v>
      </c>
      <c r="E109" s="10">
        <f t="shared" si="54"/>
        <v>10</v>
      </c>
      <c r="F109" s="10">
        <f t="shared" si="54"/>
        <v>5</v>
      </c>
      <c r="G109" s="10">
        <f t="shared" si="54"/>
        <v>5</v>
      </c>
      <c r="H109" s="103">
        <f t="shared" si="44"/>
        <v>100</v>
      </c>
      <c r="I109" s="10">
        <f t="shared" si="36"/>
        <v>0</v>
      </c>
    </row>
    <row r="110" spans="1:9" ht="30" x14ac:dyDescent="0.2">
      <c r="A110" s="90"/>
      <c r="B110" s="91">
        <v>200</v>
      </c>
      <c r="C110" s="94" t="s">
        <v>63</v>
      </c>
      <c r="D110" s="10">
        <f>'[1]2018 (7)'!F296</f>
        <v>10</v>
      </c>
      <c r="E110" s="10">
        <v>10</v>
      </c>
      <c r="F110" s="10">
        <v>5</v>
      </c>
      <c r="G110" s="10">
        <v>5</v>
      </c>
      <c r="H110" s="103">
        <f t="shared" si="44"/>
        <v>100</v>
      </c>
      <c r="I110" s="10">
        <f t="shared" si="36"/>
        <v>0</v>
      </c>
    </row>
    <row r="111" spans="1:9" ht="45" x14ac:dyDescent="0.2">
      <c r="A111" s="90" t="s">
        <v>417</v>
      </c>
      <c r="B111" s="91"/>
      <c r="C111" s="95" t="s">
        <v>418</v>
      </c>
      <c r="D111" s="10">
        <f>D112</f>
        <v>35</v>
      </c>
      <c r="E111" s="10">
        <f t="shared" ref="E111:G111" si="55">E112</f>
        <v>35</v>
      </c>
      <c r="F111" s="10">
        <f t="shared" si="55"/>
        <v>10</v>
      </c>
      <c r="G111" s="10">
        <f t="shared" si="55"/>
        <v>10</v>
      </c>
      <c r="H111" s="103">
        <f t="shared" si="44"/>
        <v>100</v>
      </c>
      <c r="I111" s="10">
        <f t="shared" si="36"/>
        <v>0</v>
      </c>
    </row>
    <row r="112" spans="1:9" ht="60" x14ac:dyDescent="0.2">
      <c r="A112" s="87" t="s">
        <v>419</v>
      </c>
      <c r="B112" s="87"/>
      <c r="C112" s="92" t="s">
        <v>420</v>
      </c>
      <c r="D112" s="10">
        <f>D113+D115+D117+D119</f>
        <v>35</v>
      </c>
      <c r="E112" s="10">
        <f t="shared" ref="E112:G112" si="56">E113+E115+E117+E119</f>
        <v>35</v>
      </c>
      <c r="F112" s="10">
        <f t="shared" si="56"/>
        <v>10</v>
      </c>
      <c r="G112" s="10">
        <f t="shared" si="56"/>
        <v>10</v>
      </c>
      <c r="H112" s="103">
        <f t="shared" si="44"/>
        <v>100</v>
      </c>
      <c r="I112" s="10">
        <f t="shared" si="36"/>
        <v>0</v>
      </c>
    </row>
    <row r="113" spans="1:9" ht="45" x14ac:dyDescent="0.2">
      <c r="A113" s="9" t="s">
        <v>421</v>
      </c>
      <c r="B113" s="9"/>
      <c r="C113" s="16" t="s">
        <v>422</v>
      </c>
      <c r="D113" s="10">
        <f>D114</f>
        <v>5</v>
      </c>
      <c r="E113" s="10">
        <f t="shared" ref="E113:G113" si="57">E114</f>
        <v>5</v>
      </c>
      <c r="F113" s="10">
        <f t="shared" si="57"/>
        <v>0</v>
      </c>
      <c r="G113" s="10">
        <f t="shared" si="57"/>
        <v>0</v>
      </c>
      <c r="H113" s="103">
        <v>0</v>
      </c>
      <c r="I113" s="10">
        <f t="shared" si="36"/>
        <v>0</v>
      </c>
    </row>
    <row r="114" spans="1:9" ht="30" x14ac:dyDescent="0.2">
      <c r="A114" s="9"/>
      <c r="B114" s="9">
        <v>200</v>
      </c>
      <c r="C114" s="16" t="s">
        <v>63</v>
      </c>
      <c r="D114" s="10">
        <f>'[1]2018 (7)'!F300</f>
        <v>5</v>
      </c>
      <c r="E114" s="10">
        <v>5</v>
      </c>
      <c r="F114" s="10">
        <v>0</v>
      </c>
      <c r="G114" s="10">
        <v>0</v>
      </c>
      <c r="H114" s="103">
        <v>0</v>
      </c>
      <c r="I114" s="10">
        <f t="shared" si="36"/>
        <v>0</v>
      </c>
    </row>
    <row r="115" spans="1:9" ht="60" x14ac:dyDescent="0.25">
      <c r="A115" s="9" t="s">
        <v>423</v>
      </c>
      <c r="B115" s="9"/>
      <c r="C115" s="68" t="s">
        <v>424</v>
      </c>
      <c r="D115" s="10">
        <f>D116</f>
        <v>10</v>
      </c>
      <c r="E115" s="10">
        <f t="shared" ref="E115:G115" si="58">E116</f>
        <v>10</v>
      </c>
      <c r="F115" s="10">
        <f t="shared" si="58"/>
        <v>0</v>
      </c>
      <c r="G115" s="10">
        <f t="shared" si="58"/>
        <v>0</v>
      </c>
      <c r="H115" s="103">
        <v>0</v>
      </c>
      <c r="I115" s="10">
        <f t="shared" si="36"/>
        <v>0</v>
      </c>
    </row>
    <row r="116" spans="1:9" ht="30" x14ac:dyDescent="0.2">
      <c r="A116" s="9"/>
      <c r="B116" s="9">
        <v>200</v>
      </c>
      <c r="C116" s="23" t="s">
        <v>63</v>
      </c>
      <c r="D116" s="10">
        <f>'[1]2018 (7)'!F302</f>
        <v>10</v>
      </c>
      <c r="E116" s="10">
        <v>10</v>
      </c>
      <c r="F116" s="10">
        <v>0</v>
      </c>
      <c r="G116" s="10">
        <v>0</v>
      </c>
      <c r="H116" s="103">
        <v>0</v>
      </c>
      <c r="I116" s="10">
        <f t="shared" si="36"/>
        <v>0</v>
      </c>
    </row>
    <row r="117" spans="1:9" ht="30" x14ac:dyDescent="0.2">
      <c r="A117" s="9" t="s">
        <v>425</v>
      </c>
      <c r="B117" s="58"/>
      <c r="C117" s="4" t="s">
        <v>426</v>
      </c>
      <c r="D117" s="10">
        <f>D118</f>
        <v>10</v>
      </c>
      <c r="E117" s="10">
        <f t="shared" ref="E117:G117" si="59">E118</f>
        <v>10</v>
      </c>
      <c r="F117" s="10">
        <f t="shared" si="59"/>
        <v>10</v>
      </c>
      <c r="G117" s="10">
        <f t="shared" si="59"/>
        <v>10</v>
      </c>
      <c r="H117" s="103">
        <f t="shared" si="44"/>
        <v>100</v>
      </c>
      <c r="I117" s="10">
        <f t="shared" si="36"/>
        <v>0</v>
      </c>
    </row>
    <row r="118" spans="1:9" ht="30" x14ac:dyDescent="0.2">
      <c r="A118" s="9"/>
      <c r="B118" s="58">
        <v>200</v>
      </c>
      <c r="C118" s="33" t="s">
        <v>63</v>
      </c>
      <c r="D118" s="10">
        <f>'[1]2018 (7)'!F304</f>
        <v>10</v>
      </c>
      <c r="E118" s="10">
        <v>10</v>
      </c>
      <c r="F118" s="10">
        <v>10</v>
      </c>
      <c r="G118" s="10">
        <v>10</v>
      </c>
      <c r="H118" s="103">
        <f t="shared" si="44"/>
        <v>100</v>
      </c>
      <c r="I118" s="10">
        <f t="shared" si="36"/>
        <v>0</v>
      </c>
    </row>
    <row r="119" spans="1:9" ht="30" x14ac:dyDescent="0.2">
      <c r="A119" s="9" t="s">
        <v>427</v>
      </c>
      <c r="B119" s="58"/>
      <c r="C119" s="4" t="s">
        <v>428</v>
      </c>
      <c r="D119" s="10">
        <f>D120</f>
        <v>10</v>
      </c>
      <c r="E119" s="10">
        <f t="shared" ref="E119:G119" si="60">E120</f>
        <v>10</v>
      </c>
      <c r="F119" s="10">
        <f t="shared" si="60"/>
        <v>0</v>
      </c>
      <c r="G119" s="10">
        <f t="shared" si="60"/>
        <v>0</v>
      </c>
      <c r="H119" s="103">
        <v>0</v>
      </c>
      <c r="I119" s="10">
        <f t="shared" si="36"/>
        <v>0</v>
      </c>
    </row>
    <row r="120" spans="1:9" ht="30" x14ac:dyDescent="0.2">
      <c r="A120" s="9"/>
      <c r="B120" s="9">
        <v>200</v>
      </c>
      <c r="C120" s="16" t="s">
        <v>63</v>
      </c>
      <c r="D120" s="10">
        <f>'[1]2018 (7)'!F306</f>
        <v>10</v>
      </c>
      <c r="E120" s="10">
        <v>10</v>
      </c>
      <c r="F120" s="10">
        <v>0</v>
      </c>
      <c r="G120" s="10">
        <v>0</v>
      </c>
      <c r="H120" s="103">
        <v>0</v>
      </c>
      <c r="I120" s="10">
        <f t="shared" si="36"/>
        <v>0</v>
      </c>
    </row>
    <row r="121" spans="1:9" ht="45" x14ac:dyDescent="0.2">
      <c r="A121" s="9" t="s">
        <v>45</v>
      </c>
      <c r="B121" s="9"/>
      <c r="C121" s="16" t="s">
        <v>369</v>
      </c>
      <c r="D121" s="10">
        <f>D122+D136</f>
        <v>4039.7000000000003</v>
      </c>
      <c r="E121" s="10">
        <f t="shared" ref="E121:G121" si="61">E122+E136</f>
        <v>4039.7000000000003</v>
      </c>
      <c r="F121" s="10">
        <f t="shared" si="61"/>
        <v>584.4</v>
      </c>
      <c r="G121" s="10">
        <f t="shared" si="61"/>
        <v>578.69999999999993</v>
      </c>
      <c r="H121" s="103">
        <f t="shared" si="44"/>
        <v>99.024640657084177</v>
      </c>
      <c r="I121" s="10">
        <f t="shared" si="36"/>
        <v>-5.7000000000000455</v>
      </c>
    </row>
    <row r="122" spans="1:9" ht="45" x14ac:dyDescent="0.2">
      <c r="A122" s="9" t="s">
        <v>46</v>
      </c>
      <c r="B122" s="9"/>
      <c r="C122" s="23" t="s">
        <v>370</v>
      </c>
      <c r="D122" s="10">
        <f>D123+D129</f>
        <v>3720.4</v>
      </c>
      <c r="E122" s="10">
        <f t="shared" ref="E122:G122" si="62">E123+E129</f>
        <v>3720.4</v>
      </c>
      <c r="F122" s="10">
        <f t="shared" si="62"/>
        <v>524.1</v>
      </c>
      <c r="G122" s="10">
        <f t="shared" si="62"/>
        <v>518.4</v>
      </c>
      <c r="H122" s="103">
        <f t="shared" si="44"/>
        <v>98.912421293646247</v>
      </c>
      <c r="I122" s="10">
        <f t="shared" si="36"/>
        <v>-5.7000000000000455</v>
      </c>
    </row>
    <row r="123" spans="1:9" ht="30" x14ac:dyDescent="0.2">
      <c r="A123" s="9" t="s">
        <v>47</v>
      </c>
      <c r="B123" s="58"/>
      <c r="C123" s="4" t="s">
        <v>371</v>
      </c>
      <c r="D123" s="10">
        <f>D124+D127</f>
        <v>550.6</v>
      </c>
      <c r="E123" s="10">
        <f t="shared" ref="E123:G123" si="63">E124+E127</f>
        <v>550.6</v>
      </c>
      <c r="F123" s="10">
        <f t="shared" si="63"/>
        <v>0</v>
      </c>
      <c r="G123" s="10">
        <f t="shared" si="63"/>
        <v>0</v>
      </c>
      <c r="H123" s="103">
        <v>0</v>
      </c>
      <c r="I123" s="10">
        <f t="shared" si="36"/>
        <v>0</v>
      </c>
    </row>
    <row r="124" spans="1:9" ht="45" x14ac:dyDescent="0.2">
      <c r="A124" s="9" t="s">
        <v>48</v>
      </c>
      <c r="B124" s="9"/>
      <c r="C124" s="23" t="s">
        <v>372</v>
      </c>
      <c r="D124" s="10">
        <f>D125</f>
        <v>380</v>
      </c>
      <c r="E124" s="10">
        <f>E125+E126</f>
        <v>380</v>
      </c>
      <c r="F124" s="10">
        <f t="shared" ref="F124:G124" si="64">F125</f>
        <v>0</v>
      </c>
      <c r="G124" s="10">
        <f t="shared" si="64"/>
        <v>0</v>
      </c>
      <c r="H124" s="103">
        <v>0</v>
      </c>
      <c r="I124" s="10">
        <f t="shared" si="36"/>
        <v>0</v>
      </c>
    </row>
    <row r="125" spans="1:9" ht="30" x14ac:dyDescent="0.2">
      <c r="A125" s="9"/>
      <c r="B125" s="58">
        <v>200</v>
      </c>
      <c r="C125" s="4" t="s">
        <v>63</v>
      </c>
      <c r="D125" s="10">
        <f>'[1]2018 (7)'!F231</f>
        <v>380</v>
      </c>
      <c r="E125" s="10">
        <v>112.1</v>
      </c>
      <c r="F125" s="10">
        <v>0</v>
      </c>
      <c r="G125" s="10">
        <v>0</v>
      </c>
      <c r="H125" s="103">
        <v>0</v>
      </c>
      <c r="I125" s="10">
        <f t="shared" si="36"/>
        <v>0</v>
      </c>
    </row>
    <row r="126" spans="1:9" ht="45" x14ac:dyDescent="0.2">
      <c r="A126" s="9"/>
      <c r="B126" s="17" t="s">
        <v>4</v>
      </c>
      <c r="C126" s="55" t="s">
        <v>20</v>
      </c>
      <c r="D126" s="10" t="s">
        <v>289</v>
      </c>
      <c r="E126" s="10">
        <v>267.89999999999998</v>
      </c>
      <c r="F126" s="10">
        <v>0</v>
      </c>
      <c r="G126" s="10">
        <v>0</v>
      </c>
      <c r="H126" s="103">
        <v>0</v>
      </c>
      <c r="I126" s="10">
        <f t="shared" si="36"/>
        <v>0</v>
      </c>
    </row>
    <row r="127" spans="1:9" ht="48.75" customHeight="1" x14ac:dyDescent="0.2">
      <c r="A127" s="9" t="s">
        <v>373</v>
      </c>
      <c r="B127" s="21"/>
      <c r="C127" s="16" t="s">
        <v>374</v>
      </c>
      <c r="D127" s="52">
        <f>D128</f>
        <v>170.6</v>
      </c>
      <c r="E127" s="52">
        <f t="shared" ref="E127:G127" si="65">E128</f>
        <v>170.6</v>
      </c>
      <c r="F127" s="52">
        <f t="shared" si="65"/>
        <v>0</v>
      </c>
      <c r="G127" s="52">
        <f t="shared" si="65"/>
        <v>0</v>
      </c>
      <c r="H127" s="103">
        <v>0</v>
      </c>
      <c r="I127" s="10">
        <f t="shared" si="36"/>
        <v>0</v>
      </c>
    </row>
    <row r="128" spans="1:9" ht="30" x14ac:dyDescent="0.2">
      <c r="A128" s="9"/>
      <c r="B128" s="22">
        <v>200</v>
      </c>
      <c r="C128" s="66" t="s">
        <v>63</v>
      </c>
      <c r="D128" s="52">
        <f>'[1]2018 (7)'!F233</f>
        <v>170.6</v>
      </c>
      <c r="E128" s="52">
        <v>170.6</v>
      </c>
      <c r="F128" s="52">
        <v>0</v>
      </c>
      <c r="G128" s="52">
        <v>0</v>
      </c>
      <c r="H128" s="103">
        <v>0</v>
      </c>
      <c r="I128" s="10">
        <f t="shared" si="36"/>
        <v>0</v>
      </c>
    </row>
    <row r="129" spans="1:9" ht="60" x14ac:dyDescent="0.2">
      <c r="A129" s="67" t="s">
        <v>49</v>
      </c>
      <c r="B129" s="17"/>
      <c r="C129" s="16" t="s">
        <v>87</v>
      </c>
      <c r="D129" s="52">
        <f>D130+D134</f>
        <v>3169.8</v>
      </c>
      <c r="E129" s="52">
        <f t="shared" ref="E129:G129" si="66">E130+E134</f>
        <v>3169.8</v>
      </c>
      <c r="F129" s="52">
        <f t="shared" si="66"/>
        <v>524.1</v>
      </c>
      <c r="G129" s="52">
        <f t="shared" si="66"/>
        <v>518.4</v>
      </c>
      <c r="H129" s="103">
        <f t="shared" si="44"/>
        <v>98.912421293646247</v>
      </c>
      <c r="I129" s="10">
        <f t="shared" si="36"/>
        <v>-5.7000000000000455</v>
      </c>
    </row>
    <row r="130" spans="1:9" ht="90" x14ac:dyDescent="0.2">
      <c r="A130" s="57" t="s">
        <v>365</v>
      </c>
      <c r="B130" s="19"/>
      <c r="C130" s="29" t="s">
        <v>366</v>
      </c>
      <c r="D130" s="10">
        <f>D131+D132+D133</f>
        <v>2176.2000000000003</v>
      </c>
      <c r="E130" s="10">
        <f t="shared" ref="E130:G130" si="67">E131+E132+E133</f>
        <v>2176.2000000000003</v>
      </c>
      <c r="F130" s="10">
        <f t="shared" si="67"/>
        <v>524.1</v>
      </c>
      <c r="G130" s="10">
        <f t="shared" si="67"/>
        <v>518.4</v>
      </c>
      <c r="H130" s="103">
        <f t="shared" si="44"/>
        <v>98.912421293646247</v>
      </c>
      <c r="I130" s="10">
        <f t="shared" si="36"/>
        <v>-5.7000000000000455</v>
      </c>
    </row>
    <row r="131" spans="1:9" ht="75" x14ac:dyDescent="0.2">
      <c r="A131" s="19"/>
      <c r="B131" s="19" t="s">
        <v>0</v>
      </c>
      <c r="C131" s="29" t="s">
        <v>62</v>
      </c>
      <c r="D131" s="10">
        <f>'[1]2018 (7)'!F221</f>
        <v>1807.1000000000001</v>
      </c>
      <c r="E131" s="10">
        <v>1807.1</v>
      </c>
      <c r="F131" s="10">
        <v>412.7</v>
      </c>
      <c r="G131" s="10">
        <v>410.1</v>
      </c>
      <c r="H131" s="103">
        <f t="shared" si="44"/>
        <v>99.370002423067618</v>
      </c>
      <c r="I131" s="10">
        <f t="shared" si="36"/>
        <v>-2.5999999999999659</v>
      </c>
    </row>
    <row r="132" spans="1:9" ht="30" x14ac:dyDescent="0.2">
      <c r="A132" s="9"/>
      <c r="B132" s="22" t="s">
        <v>1</v>
      </c>
      <c r="C132" s="16" t="s">
        <v>63</v>
      </c>
      <c r="D132" s="10">
        <f>'[1]2018 (7)'!F222</f>
        <v>366.8</v>
      </c>
      <c r="E132" s="10">
        <v>366.8</v>
      </c>
      <c r="F132" s="10">
        <v>110.9</v>
      </c>
      <c r="G132" s="10">
        <v>107.9</v>
      </c>
      <c r="H132" s="103">
        <f t="shared" si="44"/>
        <v>97.294860234445451</v>
      </c>
      <c r="I132" s="10">
        <f t="shared" si="36"/>
        <v>-3</v>
      </c>
    </row>
    <row r="133" spans="1:9" ht="15" x14ac:dyDescent="0.2">
      <c r="A133" s="9"/>
      <c r="B133" s="58" t="s">
        <v>8</v>
      </c>
      <c r="C133" s="4" t="s">
        <v>9</v>
      </c>
      <c r="D133" s="10">
        <f>'[1]2018 (7)'!F223</f>
        <v>2.2999999999999998</v>
      </c>
      <c r="E133" s="10">
        <v>2.2999999999999998</v>
      </c>
      <c r="F133" s="10">
        <v>0.5</v>
      </c>
      <c r="G133" s="10">
        <v>0.4</v>
      </c>
      <c r="H133" s="103">
        <f t="shared" si="44"/>
        <v>80</v>
      </c>
      <c r="I133" s="10">
        <f t="shared" si="36"/>
        <v>-9.9999999999999978E-2</v>
      </c>
    </row>
    <row r="134" spans="1:9" ht="60" x14ac:dyDescent="0.2">
      <c r="A134" s="9" t="s">
        <v>367</v>
      </c>
      <c r="B134" s="58"/>
      <c r="C134" s="51" t="s">
        <v>368</v>
      </c>
      <c r="D134" s="10">
        <f>D135</f>
        <v>993.6</v>
      </c>
      <c r="E134" s="10">
        <f t="shared" ref="E134" si="68">E135</f>
        <v>993.6</v>
      </c>
      <c r="F134" s="10">
        <v>0</v>
      </c>
      <c r="G134" s="10">
        <f>G135</f>
        <v>0</v>
      </c>
      <c r="H134" s="103">
        <v>0</v>
      </c>
      <c r="I134" s="10">
        <f t="shared" si="36"/>
        <v>0</v>
      </c>
    </row>
    <row r="135" spans="1:9" ht="30" x14ac:dyDescent="0.2">
      <c r="A135" s="9"/>
      <c r="B135" s="19" t="s">
        <v>1</v>
      </c>
      <c r="C135" s="29" t="s">
        <v>63</v>
      </c>
      <c r="D135" s="10">
        <f>'[1]2018 (7)'!F225</f>
        <v>993.6</v>
      </c>
      <c r="E135" s="10">
        <v>993.6</v>
      </c>
      <c r="F135" s="10">
        <v>0</v>
      </c>
      <c r="G135" s="10">
        <f>'[1]2018 (7)'!I225</f>
        <v>0</v>
      </c>
      <c r="H135" s="103">
        <v>0</v>
      </c>
      <c r="I135" s="10">
        <f t="shared" si="36"/>
        <v>0</v>
      </c>
    </row>
    <row r="136" spans="1:9" ht="16.5" customHeight="1" x14ac:dyDescent="0.2">
      <c r="A136" s="57" t="s">
        <v>50</v>
      </c>
      <c r="B136" s="19"/>
      <c r="C136" s="4" t="s">
        <v>465</v>
      </c>
      <c r="D136" s="10">
        <f>D137</f>
        <v>319.3</v>
      </c>
      <c r="E136" s="10">
        <f t="shared" ref="E136:F137" si="69">E137</f>
        <v>319.3</v>
      </c>
      <c r="F136" s="10">
        <f t="shared" si="69"/>
        <v>60.3</v>
      </c>
      <c r="G136" s="10">
        <f>G137</f>
        <v>60.3</v>
      </c>
      <c r="H136" s="103">
        <f t="shared" si="44"/>
        <v>100</v>
      </c>
      <c r="I136" s="10">
        <f t="shared" si="36"/>
        <v>0</v>
      </c>
    </row>
    <row r="137" spans="1:9" ht="45" x14ac:dyDescent="0.2">
      <c r="A137" s="19" t="s">
        <v>51</v>
      </c>
      <c r="B137" s="19"/>
      <c r="C137" s="29" t="s">
        <v>52</v>
      </c>
      <c r="D137" s="10">
        <f>D138</f>
        <v>319.3</v>
      </c>
      <c r="E137" s="10">
        <f t="shared" si="69"/>
        <v>319.3</v>
      </c>
      <c r="F137" s="10">
        <f t="shared" si="69"/>
        <v>60.3</v>
      </c>
      <c r="G137" s="10">
        <f>G138</f>
        <v>60.3</v>
      </c>
      <c r="H137" s="103">
        <f t="shared" si="44"/>
        <v>100</v>
      </c>
      <c r="I137" s="10">
        <f t="shared" si="36"/>
        <v>0</v>
      </c>
    </row>
    <row r="138" spans="1:9" ht="60" x14ac:dyDescent="0.2">
      <c r="A138" s="9" t="s">
        <v>180</v>
      </c>
      <c r="B138" s="22"/>
      <c r="C138" s="16" t="s">
        <v>30</v>
      </c>
      <c r="D138" s="10">
        <f>D140+D139</f>
        <v>319.3</v>
      </c>
      <c r="E138" s="10">
        <f t="shared" ref="E138:F138" si="70">E140+E139</f>
        <v>319.3</v>
      </c>
      <c r="F138" s="10">
        <f t="shared" si="70"/>
        <v>60.3</v>
      </c>
      <c r="G138" s="10">
        <f>G140+G139</f>
        <v>60.3</v>
      </c>
      <c r="H138" s="103">
        <f t="shared" ref="H138:H201" si="71">G138/F138*100</f>
        <v>100</v>
      </c>
      <c r="I138" s="10">
        <f t="shared" ref="I138:I201" si="72">G138-F138</f>
        <v>0</v>
      </c>
    </row>
    <row r="139" spans="1:9" ht="48.75" customHeight="1" x14ac:dyDescent="0.2">
      <c r="A139" s="9"/>
      <c r="B139" s="9" t="s">
        <v>0</v>
      </c>
      <c r="C139" s="4" t="s">
        <v>62</v>
      </c>
      <c r="D139" s="10">
        <f>'[1]2018 (7)'!F237</f>
        <v>20</v>
      </c>
      <c r="E139" s="10">
        <v>20</v>
      </c>
      <c r="F139" s="10">
        <v>0</v>
      </c>
      <c r="G139" s="10">
        <v>0</v>
      </c>
      <c r="H139" s="103">
        <v>0</v>
      </c>
      <c r="I139" s="10">
        <f t="shared" si="72"/>
        <v>0</v>
      </c>
    </row>
    <row r="140" spans="1:9" ht="30" x14ac:dyDescent="0.2">
      <c r="A140" s="9"/>
      <c r="B140" s="9" t="s">
        <v>1</v>
      </c>
      <c r="C140" s="4" t="s">
        <v>63</v>
      </c>
      <c r="D140" s="10">
        <f>'[1]2018 (7)'!F238</f>
        <v>299.3</v>
      </c>
      <c r="E140" s="10">
        <v>299.3</v>
      </c>
      <c r="F140" s="10">
        <v>60.3</v>
      </c>
      <c r="G140" s="10">
        <v>60.3</v>
      </c>
      <c r="H140" s="103">
        <f t="shared" si="71"/>
        <v>100</v>
      </c>
      <c r="I140" s="10">
        <f t="shared" si="72"/>
        <v>0</v>
      </c>
    </row>
    <row r="141" spans="1:9" ht="48.75" customHeight="1" x14ac:dyDescent="0.2">
      <c r="A141" s="9" t="s">
        <v>88</v>
      </c>
      <c r="B141" s="22"/>
      <c r="C141" s="31" t="s">
        <v>174</v>
      </c>
      <c r="D141" s="10">
        <f>D142+D149</f>
        <v>4693.3</v>
      </c>
      <c r="E141" s="10">
        <f t="shared" ref="E141:G141" si="73">E142+E149</f>
        <v>4693.3</v>
      </c>
      <c r="F141" s="10">
        <f t="shared" si="73"/>
        <v>1263.2</v>
      </c>
      <c r="G141" s="10">
        <f t="shared" si="73"/>
        <v>1263.2</v>
      </c>
      <c r="H141" s="103">
        <f t="shared" si="71"/>
        <v>100</v>
      </c>
      <c r="I141" s="10">
        <f t="shared" si="72"/>
        <v>0</v>
      </c>
    </row>
    <row r="142" spans="1:9" ht="48.75" customHeight="1" x14ac:dyDescent="0.2">
      <c r="A142" s="9" t="s">
        <v>201</v>
      </c>
      <c r="B142" s="9"/>
      <c r="C142" s="4" t="s">
        <v>175</v>
      </c>
      <c r="D142" s="10">
        <f>D143</f>
        <v>2254.4</v>
      </c>
      <c r="E142" s="10">
        <f t="shared" ref="E142:G143" si="74">E143</f>
        <v>2254.4</v>
      </c>
      <c r="F142" s="10">
        <f t="shared" si="74"/>
        <v>323.3</v>
      </c>
      <c r="G142" s="10">
        <f t="shared" si="74"/>
        <v>323.3</v>
      </c>
      <c r="H142" s="103">
        <f t="shared" si="71"/>
        <v>100</v>
      </c>
      <c r="I142" s="10">
        <f t="shared" si="72"/>
        <v>0</v>
      </c>
    </row>
    <row r="143" spans="1:9" ht="45" x14ac:dyDescent="0.2">
      <c r="A143" s="9" t="s">
        <v>202</v>
      </c>
      <c r="B143" s="9"/>
      <c r="C143" s="4" t="s">
        <v>89</v>
      </c>
      <c r="D143" s="10">
        <f>D144</f>
        <v>2254.4</v>
      </c>
      <c r="E143" s="10">
        <f t="shared" si="74"/>
        <v>2254.4</v>
      </c>
      <c r="F143" s="10">
        <f t="shared" si="74"/>
        <v>323.3</v>
      </c>
      <c r="G143" s="10">
        <f t="shared" si="74"/>
        <v>323.3</v>
      </c>
      <c r="H143" s="103">
        <f t="shared" si="71"/>
        <v>100</v>
      </c>
      <c r="I143" s="10">
        <f t="shared" si="72"/>
        <v>0</v>
      </c>
    </row>
    <row r="144" spans="1:9" ht="30" x14ac:dyDescent="0.2">
      <c r="A144" s="9" t="s">
        <v>203</v>
      </c>
      <c r="B144" s="9"/>
      <c r="C144" s="23" t="s">
        <v>11</v>
      </c>
      <c r="D144" s="10">
        <f>D145+D146+D148</f>
        <v>2254.4</v>
      </c>
      <c r="E144" s="10">
        <f>E145+E146+E148+E147</f>
        <v>2254.4</v>
      </c>
      <c r="F144" s="10">
        <f t="shared" ref="F144:G144" si="75">F145+F146+F148+F147</f>
        <v>323.3</v>
      </c>
      <c r="G144" s="10">
        <f t="shared" si="75"/>
        <v>323.3</v>
      </c>
      <c r="H144" s="103">
        <f t="shared" si="71"/>
        <v>100</v>
      </c>
      <c r="I144" s="10">
        <f t="shared" si="72"/>
        <v>0</v>
      </c>
    </row>
    <row r="145" spans="1:9" ht="48.75" customHeight="1" x14ac:dyDescent="0.2">
      <c r="A145" s="9"/>
      <c r="B145" s="13" t="s">
        <v>0</v>
      </c>
      <c r="C145" s="4" t="s">
        <v>62</v>
      </c>
      <c r="D145" s="10">
        <f>'[1]2018 (7)'!F332</f>
        <v>50</v>
      </c>
      <c r="E145" s="10">
        <v>0</v>
      </c>
      <c r="F145" s="10">
        <v>0</v>
      </c>
      <c r="G145" s="10">
        <v>0</v>
      </c>
      <c r="H145" s="103">
        <v>0</v>
      </c>
      <c r="I145" s="10">
        <f t="shared" si="72"/>
        <v>0</v>
      </c>
    </row>
    <row r="146" spans="1:9" ht="30" x14ac:dyDescent="0.2">
      <c r="A146" s="9"/>
      <c r="B146" s="9" t="s">
        <v>1</v>
      </c>
      <c r="C146" s="4" t="s">
        <v>63</v>
      </c>
      <c r="D146" s="10">
        <f>'[1]2018 (7)'!F333</f>
        <v>1904.4</v>
      </c>
      <c r="E146" s="10">
        <v>1869.4</v>
      </c>
      <c r="F146" s="10">
        <v>313.3</v>
      </c>
      <c r="G146" s="10">
        <v>313.3</v>
      </c>
      <c r="H146" s="103">
        <f t="shared" si="71"/>
        <v>100</v>
      </c>
      <c r="I146" s="10">
        <f t="shared" si="72"/>
        <v>0</v>
      </c>
    </row>
    <row r="147" spans="1:9" ht="30" x14ac:dyDescent="0.2">
      <c r="A147" s="9"/>
      <c r="B147" s="9" t="s">
        <v>2</v>
      </c>
      <c r="C147" s="4" t="s">
        <v>3</v>
      </c>
      <c r="D147" s="10" t="s">
        <v>289</v>
      </c>
      <c r="E147" s="10">
        <v>85</v>
      </c>
      <c r="F147" s="10">
        <v>10</v>
      </c>
      <c r="G147" s="10">
        <v>10</v>
      </c>
      <c r="H147" s="103">
        <f t="shared" si="71"/>
        <v>100</v>
      </c>
      <c r="I147" s="10">
        <f t="shared" si="72"/>
        <v>0</v>
      </c>
    </row>
    <row r="148" spans="1:9" ht="45" x14ac:dyDescent="0.2">
      <c r="A148" s="9"/>
      <c r="B148" s="21" t="s">
        <v>4</v>
      </c>
      <c r="C148" s="33" t="s">
        <v>20</v>
      </c>
      <c r="D148" s="10">
        <f>'[1]2018 (7)'!F334</f>
        <v>300</v>
      </c>
      <c r="E148" s="10">
        <v>300</v>
      </c>
      <c r="F148" s="10">
        <v>0</v>
      </c>
      <c r="G148" s="10">
        <v>0</v>
      </c>
      <c r="H148" s="103">
        <v>0</v>
      </c>
      <c r="I148" s="10">
        <f t="shared" si="72"/>
        <v>0</v>
      </c>
    </row>
    <row r="149" spans="1:9" ht="57" customHeight="1" x14ac:dyDescent="0.2">
      <c r="A149" s="9" t="s">
        <v>204</v>
      </c>
      <c r="B149" s="9"/>
      <c r="C149" s="70" t="s">
        <v>177</v>
      </c>
      <c r="D149" s="10">
        <f>D150</f>
        <v>2438.9</v>
      </c>
      <c r="E149" s="10">
        <f t="shared" ref="E149:G150" si="76">E150</f>
        <v>2438.9</v>
      </c>
      <c r="F149" s="10">
        <f t="shared" si="76"/>
        <v>939.9</v>
      </c>
      <c r="G149" s="10">
        <f t="shared" si="76"/>
        <v>939.9</v>
      </c>
      <c r="H149" s="103">
        <f t="shared" si="71"/>
        <v>100</v>
      </c>
      <c r="I149" s="10">
        <f t="shared" si="72"/>
        <v>0</v>
      </c>
    </row>
    <row r="150" spans="1:9" ht="30" customHeight="1" x14ac:dyDescent="0.2">
      <c r="A150" s="9" t="s">
        <v>205</v>
      </c>
      <c r="B150" s="9"/>
      <c r="C150" s="70" t="s">
        <v>90</v>
      </c>
      <c r="D150" s="10">
        <f>D151</f>
        <v>2438.9</v>
      </c>
      <c r="E150" s="10">
        <f t="shared" si="76"/>
        <v>2438.9</v>
      </c>
      <c r="F150" s="10">
        <f t="shared" si="76"/>
        <v>939.9</v>
      </c>
      <c r="G150" s="10">
        <f t="shared" si="76"/>
        <v>939.9</v>
      </c>
      <c r="H150" s="103">
        <f t="shared" si="71"/>
        <v>100</v>
      </c>
      <c r="I150" s="10">
        <f t="shared" si="72"/>
        <v>0</v>
      </c>
    </row>
    <row r="151" spans="1:9" ht="45" x14ac:dyDescent="0.2">
      <c r="A151" s="9" t="s">
        <v>206</v>
      </c>
      <c r="B151" s="9"/>
      <c r="C151" s="31" t="s">
        <v>35</v>
      </c>
      <c r="D151" s="10">
        <f>D152+D153</f>
        <v>2438.9</v>
      </c>
      <c r="E151" s="10">
        <f>E152+E153+E154</f>
        <v>2438.9</v>
      </c>
      <c r="F151" s="10">
        <f t="shared" ref="F151:G151" si="77">F152+F153+F154</f>
        <v>939.9</v>
      </c>
      <c r="G151" s="10">
        <f t="shared" si="77"/>
        <v>939.9</v>
      </c>
      <c r="H151" s="103">
        <f t="shared" si="71"/>
        <v>100</v>
      </c>
      <c r="I151" s="10">
        <f t="shared" si="72"/>
        <v>0</v>
      </c>
    </row>
    <row r="152" spans="1:9" ht="75" x14ac:dyDescent="0.2">
      <c r="A152" s="9"/>
      <c r="B152" s="9" t="s">
        <v>0</v>
      </c>
      <c r="C152" s="31" t="s">
        <v>62</v>
      </c>
      <c r="D152" s="10">
        <f>'[1]2018 (7)'!F361</f>
        <v>200</v>
      </c>
      <c r="E152" s="10">
        <v>200</v>
      </c>
      <c r="F152" s="10">
        <v>159.69999999999999</v>
      </c>
      <c r="G152" s="10">
        <v>159.69999999999999</v>
      </c>
      <c r="H152" s="103">
        <f t="shared" si="71"/>
        <v>100</v>
      </c>
      <c r="I152" s="10">
        <f t="shared" si="72"/>
        <v>0</v>
      </c>
    </row>
    <row r="153" spans="1:9" ht="30" x14ac:dyDescent="0.2">
      <c r="A153" s="9"/>
      <c r="B153" s="21" t="s">
        <v>1</v>
      </c>
      <c r="C153" s="23" t="s">
        <v>63</v>
      </c>
      <c r="D153" s="10">
        <f>'[1]2018 (7)'!F362</f>
        <v>2238.9</v>
      </c>
      <c r="E153" s="10">
        <v>1858.9</v>
      </c>
      <c r="F153" s="10">
        <v>708.1</v>
      </c>
      <c r="G153" s="10">
        <v>708.1</v>
      </c>
      <c r="H153" s="103">
        <f t="shared" si="71"/>
        <v>100</v>
      </c>
      <c r="I153" s="10">
        <f t="shared" si="72"/>
        <v>0</v>
      </c>
    </row>
    <row r="154" spans="1:9" ht="45" x14ac:dyDescent="0.2">
      <c r="A154" s="9"/>
      <c r="B154" s="21" t="s">
        <v>4</v>
      </c>
      <c r="C154" s="33" t="s">
        <v>20</v>
      </c>
      <c r="D154" s="10" t="s">
        <v>289</v>
      </c>
      <c r="E154" s="10">
        <v>380</v>
      </c>
      <c r="F154" s="10">
        <v>72.099999999999994</v>
      </c>
      <c r="G154" s="10">
        <v>72.099999999999994</v>
      </c>
      <c r="H154" s="103">
        <f t="shared" si="71"/>
        <v>100</v>
      </c>
      <c r="I154" s="10">
        <f t="shared" si="72"/>
        <v>0</v>
      </c>
    </row>
    <row r="155" spans="1:9" ht="34.5" customHeight="1" x14ac:dyDescent="0.2">
      <c r="A155" s="9" t="s">
        <v>183</v>
      </c>
      <c r="B155" s="9"/>
      <c r="C155" s="4" t="s">
        <v>171</v>
      </c>
      <c r="D155" s="10">
        <f>D156+D169</f>
        <v>13718.3</v>
      </c>
      <c r="E155" s="10">
        <f>E156+E169+E177</f>
        <v>15514.6</v>
      </c>
      <c r="F155" s="10">
        <f>F156+F169</f>
        <v>2113</v>
      </c>
      <c r="G155" s="10">
        <f>G156+G169</f>
        <v>1353.4</v>
      </c>
      <c r="H155" s="103">
        <f t="shared" si="71"/>
        <v>64.051112162801701</v>
      </c>
      <c r="I155" s="10">
        <f t="shared" si="72"/>
        <v>-759.59999999999991</v>
      </c>
    </row>
    <row r="156" spans="1:9" ht="60" x14ac:dyDescent="0.2">
      <c r="A156" s="9" t="s">
        <v>184</v>
      </c>
      <c r="B156" s="9"/>
      <c r="C156" s="23" t="s">
        <v>172</v>
      </c>
      <c r="D156" s="10">
        <f>D157+D160</f>
        <v>6599.8</v>
      </c>
      <c r="E156" s="10">
        <f t="shared" ref="E156:G156" si="78">E157+E160</f>
        <v>7250.6</v>
      </c>
      <c r="F156" s="10">
        <f t="shared" si="78"/>
        <v>2083.3000000000002</v>
      </c>
      <c r="G156" s="10">
        <f t="shared" si="78"/>
        <v>1353.4</v>
      </c>
      <c r="H156" s="103">
        <f t="shared" si="71"/>
        <v>64.964239427830833</v>
      </c>
      <c r="I156" s="10">
        <f t="shared" si="72"/>
        <v>-729.90000000000009</v>
      </c>
    </row>
    <row r="157" spans="1:9" ht="30" x14ac:dyDescent="0.2">
      <c r="A157" s="9" t="s">
        <v>272</v>
      </c>
      <c r="B157" s="9"/>
      <c r="C157" s="31" t="s">
        <v>80</v>
      </c>
      <c r="D157" s="10">
        <f>D158</f>
        <v>779.3</v>
      </c>
      <c r="E157" s="10">
        <f t="shared" ref="E157:G158" si="79">E158</f>
        <v>779.3</v>
      </c>
      <c r="F157" s="10">
        <f t="shared" si="79"/>
        <v>155.9</v>
      </c>
      <c r="G157" s="10">
        <f t="shared" si="79"/>
        <v>155.9</v>
      </c>
      <c r="H157" s="103">
        <f t="shared" si="71"/>
        <v>100</v>
      </c>
      <c r="I157" s="10">
        <f t="shared" si="72"/>
        <v>0</v>
      </c>
    </row>
    <row r="158" spans="1:9" ht="15" x14ac:dyDescent="0.2">
      <c r="A158" s="9" t="s">
        <v>273</v>
      </c>
      <c r="B158" s="21"/>
      <c r="C158" s="23" t="s">
        <v>276</v>
      </c>
      <c r="D158" s="10">
        <f>D159</f>
        <v>779.3</v>
      </c>
      <c r="E158" s="10">
        <f t="shared" si="79"/>
        <v>779.3</v>
      </c>
      <c r="F158" s="10">
        <f t="shared" si="79"/>
        <v>155.9</v>
      </c>
      <c r="G158" s="10">
        <f t="shared" si="79"/>
        <v>155.9</v>
      </c>
      <c r="H158" s="103">
        <f t="shared" si="71"/>
        <v>100</v>
      </c>
      <c r="I158" s="10">
        <f t="shared" si="72"/>
        <v>0</v>
      </c>
    </row>
    <row r="159" spans="1:9" ht="45" x14ac:dyDescent="0.2">
      <c r="A159" s="9"/>
      <c r="B159" s="9" t="s">
        <v>4</v>
      </c>
      <c r="C159" s="4" t="s">
        <v>5</v>
      </c>
      <c r="D159" s="10">
        <f>'[1]2018 (7)'!F186</f>
        <v>779.3</v>
      </c>
      <c r="E159" s="10">
        <v>779.3</v>
      </c>
      <c r="F159" s="10">
        <v>155.9</v>
      </c>
      <c r="G159" s="10">
        <v>155.9</v>
      </c>
      <c r="H159" s="103">
        <f t="shared" si="71"/>
        <v>100</v>
      </c>
      <c r="I159" s="10">
        <f t="shared" si="72"/>
        <v>0</v>
      </c>
    </row>
    <row r="160" spans="1:9" ht="43.5" customHeight="1" x14ac:dyDescent="0.2">
      <c r="A160" s="9" t="s">
        <v>274</v>
      </c>
      <c r="B160" s="9"/>
      <c r="C160" s="31" t="s">
        <v>86</v>
      </c>
      <c r="D160" s="10">
        <f>D161+D163+D165</f>
        <v>5820.5</v>
      </c>
      <c r="E160" s="10">
        <f>E161+E163+E165+E167</f>
        <v>6471.3</v>
      </c>
      <c r="F160" s="10">
        <f t="shared" ref="F160:G160" si="80">F161+F163+F165</f>
        <v>1927.4</v>
      </c>
      <c r="G160" s="10">
        <f t="shared" si="80"/>
        <v>1197.5</v>
      </c>
      <c r="H160" s="103">
        <f t="shared" si="71"/>
        <v>62.130331015876308</v>
      </c>
      <c r="I160" s="10">
        <f t="shared" si="72"/>
        <v>-729.90000000000009</v>
      </c>
    </row>
    <row r="161" spans="1:9" ht="60" x14ac:dyDescent="0.2">
      <c r="A161" s="9" t="s">
        <v>275</v>
      </c>
      <c r="B161" s="9"/>
      <c r="C161" s="23" t="s">
        <v>6</v>
      </c>
      <c r="D161" s="10">
        <f>D162</f>
        <v>4865</v>
      </c>
      <c r="E161" s="10">
        <f t="shared" ref="E161:G161" si="81">E162</f>
        <v>4865</v>
      </c>
      <c r="F161" s="10">
        <f t="shared" si="81"/>
        <v>1197.5</v>
      </c>
      <c r="G161" s="10">
        <f t="shared" si="81"/>
        <v>1197.5</v>
      </c>
      <c r="H161" s="103">
        <f t="shared" si="71"/>
        <v>100</v>
      </c>
      <c r="I161" s="10">
        <f t="shared" si="72"/>
        <v>0</v>
      </c>
    </row>
    <row r="162" spans="1:9" ht="30" x14ac:dyDescent="0.2">
      <c r="A162" s="9"/>
      <c r="B162" s="9" t="s">
        <v>2</v>
      </c>
      <c r="C162" s="4" t="s">
        <v>3</v>
      </c>
      <c r="D162" s="10">
        <f>'[1]2018 (7)'!F341</f>
        <v>4865</v>
      </c>
      <c r="E162" s="10">
        <v>4865</v>
      </c>
      <c r="F162" s="10">
        <v>1197.5</v>
      </c>
      <c r="G162" s="10">
        <v>1197.5</v>
      </c>
      <c r="H162" s="103">
        <f t="shared" si="71"/>
        <v>100</v>
      </c>
      <c r="I162" s="10">
        <f t="shared" si="72"/>
        <v>0</v>
      </c>
    </row>
    <row r="163" spans="1:9" ht="45" x14ac:dyDescent="0.2">
      <c r="A163" s="21" t="s">
        <v>443</v>
      </c>
      <c r="B163" s="22"/>
      <c r="C163" s="16" t="s">
        <v>85</v>
      </c>
      <c r="D163" s="10">
        <f>D164</f>
        <v>225.6</v>
      </c>
      <c r="E163" s="10">
        <f t="shared" ref="E163:F163" si="82">E164</f>
        <v>225.6</v>
      </c>
      <c r="F163" s="10">
        <f t="shared" si="82"/>
        <v>0</v>
      </c>
      <c r="G163" s="10">
        <f>G164</f>
        <v>0</v>
      </c>
      <c r="H163" s="103">
        <v>0</v>
      </c>
      <c r="I163" s="10">
        <f t="shared" si="72"/>
        <v>0</v>
      </c>
    </row>
    <row r="164" spans="1:9" ht="30" x14ac:dyDescent="0.2">
      <c r="A164" s="21"/>
      <c r="B164" s="22" t="s">
        <v>1</v>
      </c>
      <c r="C164" s="16" t="s">
        <v>63</v>
      </c>
      <c r="D164" s="10">
        <f>'[1]2018 (7)'!F347</f>
        <v>225.6</v>
      </c>
      <c r="E164" s="10">
        <v>225.6</v>
      </c>
      <c r="F164" s="10">
        <v>0</v>
      </c>
      <c r="G164" s="10">
        <v>0</v>
      </c>
      <c r="H164" s="103">
        <v>0</v>
      </c>
      <c r="I164" s="10">
        <f t="shared" si="72"/>
        <v>0</v>
      </c>
    </row>
    <row r="165" spans="1:9" ht="60" x14ac:dyDescent="0.2">
      <c r="A165" s="21" t="s">
        <v>444</v>
      </c>
      <c r="B165" s="22"/>
      <c r="C165" s="4" t="s">
        <v>445</v>
      </c>
      <c r="D165" s="10">
        <f>D166</f>
        <v>729.9</v>
      </c>
      <c r="E165" s="10">
        <f t="shared" ref="E165:G165" si="83">E166</f>
        <v>729.9</v>
      </c>
      <c r="F165" s="10">
        <f t="shared" si="83"/>
        <v>729.9</v>
      </c>
      <c r="G165" s="10">
        <f t="shared" si="83"/>
        <v>0</v>
      </c>
      <c r="H165" s="103">
        <f t="shared" si="71"/>
        <v>0</v>
      </c>
      <c r="I165" s="10">
        <f t="shared" si="72"/>
        <v>-729.9</v>
      </c>
    </row>
    <row r="166" spans="1:9" ht="30" x14ac:dyDescent="0.2">
      <c r="A166" s="21"/>
      <c r="B166" s="60">
        <v>300</v>
      </c>
      <c r="C166" s="59" t="s">
        <v>3</v>
      </c>
      <c r="D166" s="10">
        <f>'[1]2018 (7)'!F349</f>
        <v>729.9</v>
      </c>
      <c r="E166" s="10">
        <v>729.9</v>
      </c>
      <c r="F166" s="10">
        <v>729.9</v>
      </c>
      <c r="G166" s="10">
        <v>0</v>
      </c>
      <c r="H166" s="103">
        <f t="shared" si="71"/>
        <v>0</v>
      </c>
      <c r="I166" s="10">
        <f t="shared" si="72"/>
        <v>-729.9</v>
      </c>
    </row>
    <row r="167" spans="1:9" ht="45" x14ac:dyDescent="0.2">
      <c r="A167" s="9" t="s">
        <v>484</v>
      </c>
      <c r="B167" s="9"/>
      <c r="C167" s="30" t="s">
        <v>485</v>
      </c>
      <c r="D167" s="10" t="s">
        <v>289</v>
      </c>
      <c r="E167" s="10">
        <f>E168</f>
        <v>650.79999999999995</v>
      </c>
      <c r="F167" s="10">
        <f t="shared" ref="F167:G167" si="84">F168</f>
        <v>0</v>
      </c>
      <c r="G167" s="10">
        <f t="shared" si="84"/>
        <v>0</v>
      </c>
      <c r="H167" s="103">
        <v>0</v>
      </c>
      <c r="I167" s="10">
        <f t="shared" si="72"/>
        <v>0</v>
      </c>
    </row>
    <row r="168" spans="1:9" ht="30" x14ac:dyDescent="0.2">
      <c r="A168" s="9"/>
      <c r="B168" s="9" t="s">
        <v>2</v>
      </c>
      <c r="C168" s="30" t="s">
        <v>3</v>
      </c>
      <c r="D168" s="10" t="s">
        <v>289</v>
      </c>
      <c r="E168" s="10">
        <v>650.79999999999995</v>
      </c>
      <c r="F168" s="10">
        <v>0</v>
      </c>
      <c r="G168" s="10">
        <v>0</v>
      </c>
      <c r="H168" s="103">
        <v>0</v>
      </c>
      <c r="I168" s="10">
        <f t="shared" si="72"/>
        <v>0</v>
      </c>
    </row>
    <row r="169" spans="1:9" ht="120" x14ac:dyDescent="0.2">
      <c r="A169" s="21" t="s">
        <v>329</v>
      </c>
      <c r="B169" s="28"/>
      <c r="C169" s="4" t="s">
        <v>330</v>
      </c>
      <c r="D169" s="10">
        <f>D170</f>
        <v>7118.5</v>
      </c>
      <c r="E169" s="10">
        <f t="shared" ref="E169:G169" si="85">E170</f>
        <v>7118.5</v>
      </c>
      <c r="F169" s="10">
        <f t="shared" si="85"/>
        <v>29.7</v>
      </c>
      <c r="G169" s="10">
        <f t="shared" si="85"/>
        <v>0</v>
      </c>
      <c r="H169" s="103">
        <f t="shared" si="71"/>
        <v>0</v>
      </c>
      <c r="I169" s="10">
        <f t="shared" si="72"/>
        <v>-29.7</v>
      </c>
    </row>
    <row r="170" spans="1:9" ht="90" x14ac:dyDescent="0.2">
      <c r="A170" s="21" t="s">
        <v>331</v>
      </c>
      <c r="B170" s="22"/>
      <c r="C170" s="18" t="s">
        <v>332</v>
      </c>
      <c r="D170" s="10">
        <f>D171+D173+D175</f>
        <v>7118.5</v>
      </c>
      <c r="E170" s="10">
        <f t="shared" ref="E170:G170" si="86">E171+E173+E175</f>
        <v>7118.5</v>
      </c>
      <c r="F170" s="10">
        <f t="shared" si="86"/>
        <v>29.7</v>
      </c>
      <c r="G170" s="10">
        <f t="shared" si="86"/>
        <v>0</v>
      </c>
      <c r="H170" s="103">
        <f t="shared" si="71"/>
        <v>0</v>
      </c>
      <c r="I170" s="10">
        <f t="shared" si="72"/>
        <v>-29.7</v>
      </c>
    </row>
    <row r="171" spans="1:9" ht="60" x14ac:dyDescent="0.2">
      <c r="A171" s="21" t="s">
        <v>356</v>
      </c>
      <c r="B171" s="22"/>
      <c r="C171" s="18" t="s">
        <v>357</v>
      </c>
      <c r="D171" s="10">
        <f>D172</f>
        <v>42.6</v>
      </c>
      <c r="E171" s="10">
        <f t="shared" ref="E171:G171" si="87">E172</f>
        <v>42.6</v>
      </c>
      <c r="F171" s="10">
        <f t="shared" si="87"/>
        <v>0</v>
      </c>
      <c r="G171" s="10">
        <f t="shared" si="87"/>
        <v>0</v>
      </c>
      <c r="H171" s="103">
        <v>0</v>
      </c>
      <c r="I171" s="10">
        <f t="shared" si="72"/>
        <v>0</v>
      </c>
    </row>
    <row r="172" spans="1:9" ht="30" x14ac:dyDescent="0.2">
      <c r="A172" s="21"/>
      <c r="B172" s="22" t="s">
        <v>1</v>
      </c>
      <c r="C172" s="23" t="s">
        <v>63</v>
      </c>
      <c r="D172" s="10">
        <f>'[1]2018 (7)'!F190</f>
        <v>42.6</v>
      </c>
      <c r="E172" s="10">
        <v>42.6</v>
      </c>
      <c r="F172" s="10">
        <v>0</v>
      </c>
      <c r="G172" s="10">
        <v>0</v>
      </c>
      <c r="H172" s="103">
        <v>0</v>
      </c>
      <c r="I172" s="10">
        <f t="shared" si="72"/>
        <v>0</v>
      </c>
    </row>
    <row r="173" spans="1:9" ht="120" x14ac:dyDescent="0.2">
      <c r="A173" s="21" t="s">
        <v>447</v>
      </c>
      <c r="B173" s="22"/>
      <c r="C173" s="4" t="s">
        <v>448</v>
      </c>
      <c r="D173" s="10">
        <f>D174</f>
        <v>6950.7</v>
      </c>
      <c r="E173" s="10">
        <f t="shared" ref="E173:G173" si="88">E174</f>
        <v>6950.7</v>
      </c>
      <c r="F173" s="10">
        <f t="shared" si="88"/>
        <v>0</v>
      </c>
      <c r="G173" s="10">
        <f t="shared" si="88"/>
        <v>0</v>
      </c>
      <c r="H173" s="103">
        <v>0</v>
      </c>
      <c r="I173" s="10">
        <f t="shared" si="72"/>
        <v>0</v>
      </c>
    </row>
    <row r="174" spans="1:9" ht="28.5" customHeight="1" x14ac:dyDescent="0.2">
      <c r="A174" s="21"/>
      <c r="B174" s="28">
        <v>400</v>
      </c>
      <c r="C174" s="4" t="s">
        <v>440</v>
      </c>
      <c r="D174" s="10">
        <f>'[1]2018 (7)'!F354</f>
        <v>6950.7</v>
      </c>
      <c r="E174" s="10">
        <v>6950.7</v>
      </c>
      <c r="F174" s="10">
        <v>0</v>
      </c>
      <c r="G174" s="10">
        <v>0</v>
      </c>
      <c r="H174" s="103">
        <v>0</v>
      </c>
      <c r="I174" s="10">
        <f t="shared" si="72"/>
        <v>0</v>
      </c>
    </row>
    <row r="175" spans="1:9" ht="90" x14ac:dyDescent="0.2">
      <c r="A175" s="21" t="s">
        <v>333</v>
      </c>
      <c r="B175" s="22"/>
      <c r="C175" s="16" t="s">
        <v>334</v>
      </c>
      <c r="D175" s="10">
        <f>D176</f>
        <v>125.2</v>
      </c>
      <c r="E175" s="10">
        <f t="shared" ref="E175:G175" si="89">E176</f>
        <v>125.2</v>
      </c>
      <c r="F175" s="10">
        <f t="shared" si="89"/>
        <v>29.7</v>
      </c>
      <c r="G175" s="10">
        <f t="shared" si="89"/>
        <v>0</v>
      </c>
      <c r="H175" s="103">
        <f t="shared" si="71"/>
        <v>0</v>
      </c>
      <c r="I175" s="10">
        <f t="shared" si="72"/>
        <v>-29.7</v>
      </c>
    </row>
    <row r="176" spans="1:9" ht="75" x14ac:dyDescent="0.2">
      <c r="A176" s="21"/>
      <c r="B176" s="22">
        <v>100</v>
      </c>
      <c r="C176" s="16" t="s">
        <v>62</v>
      </c>
      <c r="D176" s="10">
        <f>'[1]2018 (7)'!F141</f>
        <v>125.2</v>
      </c>
      <c r="E176" s="10">
        <v>125.2</v>
      </c>
      <c r="F176" s="10">
        <v>29.7</v>
      </c>
      <c r="G176" s="10">
        <v>0</v>
      </c>
      <c r="H176" s="103">
        <f t="shared" si="71"/>
        <v>0</v>
      </c>
      <c r="I176" s="10">
        <f t="shared" si="72"/>
        <v>-29.7</v>
      </c>
    </row>
    <row r="177" spans="1:9" ht="45" x14ac:dyDescent="0.2">
      <c r="A177" s="9" t="s">
        <v>486</v>
      </c>
      <c r="B177" s="9"/>
      <c r="C177" s="129" t="s">
        <v>487</v>
      </c>
      <c r="D177" s="10" t="s">
        <v>289</v>
      </c>
      <c r="E177" s="10">
        <f>E178+E181</f>
        <v>1145.5</v>
      </c>
      <c r="F177" s="10">
        <f t="shared" ref="F177:G177" si="90">F178+F181</f>
        <v>0</v>
      </c>
      <c r="G177" s="10">
        <f t="shared" si="90"/>
        <v>0</v>
      </c>
      <c r="H177" s="103">
        <v>0</v>
      </c>
      <c r="I177" s="10">
        <f t="shared" si="72"/>
        <v>0</v>
      </c>
    </row>
    <row r="178" spans="1:9" ht="75" x14ac:dyDescent="0.2">
      <c r="A178" s="9" t="s">
        <v>488</v>
      </c>
      <c r="B178" s="9"/>
      <c r="C178" s="129" t="s">
        <v>489</v>
      </c>
      <c r="D178" s="10" t="s">
        <v>289</v>
      </c>
      <c r="E178" s="10">
        <f>E179</f>
        <v>567.20000000000005</v>
      </c>
      <c r="F178" s="10">
        <f t="shared" ref="F178:G179" si="91">F179</f>
        <v>0</v>
      </c>
      <c r="G178" s="10">
        <f t="shared" si="91"/>
        <v>0</v>
      </c>
      <c r="H178" s="103">
        <v>0</v>
      </c>
      <c r="I178" s="10">
        <f t="shared" si="72"/>
        <v>0</v>
      </c>
    </row>
    <row r="179" spans="1:9" ht="15" x14ac:dyDescent="0.2">
      <c r="A179" s="9" t="s">
        <v>490</v>
      </c>
      <c r="B179" s="9"/>
      <c r="C179" s="129" t="s">
        <v>491</v>
      </c>
      <c r="D179" s="10" t="s">
        <v>289</v>
      </c>
      <c r="E179" s="10">
        <f>E180</f>
        <v>567.20000000000005</v>
      </c>
      <c r="F179" s="10">
        <f t="shared" si="91"/>
        <v>0</v>
      </c>
      <c r="G179" s="10">
        <f t="shared" si="91"/>
        <v>0</v>
      </c>
      <c r="H179" s="103">
        <v>0</v>
      </c>
      <c r="I179" s="10">
        <f t="shared" si="72"/>
        <v>0</v>
      </c>
    </row>
    <row r="180" spans="1:9" ht="30" x14ac:dyDescent="0.2">
      <c r="A180" s="9"/>
      <c r="B180" s="9" t="s">
        <v>2</v>
      </c>
      <c r="C180" s="129" t="s">
        <v>3</v>
      </c>
      <c r="D180" s="10" t="s">
        <v>289</v>
      </c>
      <c r="E180" s="10">
        <v>567.20000000000005</v>
      </c>
      <c r="F180" s="10">
        <v>0</v>
      </c>
      <c r="G180" s="10">
        <v>0</v>
      </c>
      <c r="H180" s="103">
        <v>0</v>
      </c>
      <c r="I180" s="10">
        <f t="shared" si="72"/>
        <v>0</v>
      </c>
    </row>
    <row r="181" spans="1:9" ht="90" x14ac:dyDescent="0.2">
      <c r="A181" s="9" t="s">
        <v>492</v>
      </c>
      <c r="B181" s="9"/>
      <c r="C181" s="129" t="s">
        <v>493</v>
      </c>
      <c r="D181" s="10" t="s">
        <v>289</v>
      </c>
      <c r="E181" s="10">
        <f>E182</f>
        <v>578.29999999999995</v>
      </c>
      <c r="F181" s="10">
        <f t="shared" ref="F181:G181" si="92">F182</f>
        <v>0</v>
      </c>
      <c r="G181" s="10">
        <f t="shared" si="92"/>
        <v>0</v>
      </c>
      <c r="H181" s="103">
        <v>0</v>
      </c>
      <c r="I181" s="10">
        <f t="shared" si="72"/>
        <v>0</v>
      </c>
    </row>
    <row r="182" spans="1:9" ht="30" x14ac:dyDescent="0.2">
      <c r="A182" s="9"/>
      <c r="B182" s="9" t="s">
        <v>2</v>
      </c>
      <c r="C182" s="129" t="s">
        <v>3</v>
      </c>
      <c r="D182" s="10" t="s">
        <v>289</v>
      </c>
      <c r="E182" s="10">
        <v>578.29999999999995</v>
      </c>
      <c r="F182" s="10">
        <v>0</v>
      </c>
      <c r="G182" s="10">
        <v>0</v>
      </c>
      <c r="H182" s="103">
        <v>0</v>
      </c>
      <c r="I182" s="10">
        <f t="shared" si="72"/>
        <v>0</v>
      </c>
    </row>
    <row r="183" spans="1:9" ht="45" x14ac:dyDescent="0.2">
      <c r="A183" s="21" t="s">
        <v>210</v>
      </c>
      <c r="B183" s="17"/>
      <c r="C183" s="18" t="s">
        <v>178</v>
      </c>
      <c r="D183" s="10">
        <f>D184+D188</f>
        <v>58544.4</v>
      </c>
      <c r="E183" s="10">
        <f>E184+E188+E199</f>
        <v>59835.8</v>
      </c>
      <c r="F183" s="10">
        <f t="shared" ref="F183:G183" si="93">F184+F188+F199</f>
        <v>12043.6</v>
      </c>
      <c r="G183" s="10">
        <f t="shared" si="93"/>
        <v>12040.900000000001</v>
      </c>
      <c r="H183" s="103">
        <f t="shared" si="71"/>
        <v>99.977581454050295</v>
      </c>
      <c r="I183" s="10">
        <f t="shared" si="72"/>
        <v>-2.6999999999989086</v>
      </c>
    </row>
    <row r="184" spans="1:9" ht="30" x14ac:dyDescent="0.2">
      <c r="A184" s="22" t="s">
        <v>214</v>
      </c>
      <c r="B184" s="17"/>
      <c r="C184" s="18" t="s">
        <v>457</v>
      </c>
      <c r="D184" s="10">
        <f>D185</f>
        <v>51151</v>
      </c>
      <c r="E184" s="10">
        <f t="shared" ref="E184:G186" si="94">E185</f>
        <v>51151</v>
      </c>
      <c r="F184" s="10">
        <f t="shared" si="94"/>
        <v>10230.200000000001</v>
      </c>
      <c r="G184" s="10">
        <f t="shared" si="94"/>
        <v>10230.200000000001</v>
      </c>
      <c r="H184" s="103">
        <f t="shared" si="71"/>
        <v>100</v>
      </c>
      <c r="I184" s="10">
        <f t="shared" si="72"/>
        <v>0</v>
      </c>
    </row>
    <row r="185" spans="1:9" ht="30" x14ac:dyDescent="0.2">
      <c r="A185" s="22" t="s">
        <v>215</v>
      </c>
      <c r="B185" s="17"/>
      <c r="C185" s="31" t="s">
        <v>68</v>
      </c>
      <c r="D185" s="10">
        <f>D186</f>
        <v>51151</v>
      </c>
      <c r="E185" s="10">
        <f t="shared" si="94"/>
        <v>51151</v>
      </c>
      <c r="F185" s="10">
        <f t="shared" si="94"/>
        <v>10230.200000000001</v>
      </c>
      <c r="G185" s="10">
        <f t="shared" si="94"/>
        <v>10230.200000000001</v>
      </c>
      <c r="H185" s="103">
        <f t="shared" si="71"/>
        <v>100</v>
      </c>
      <c r="I185" s="10">
        <f t="shared" si="72"/>
        <v>0</v>
      </c>
    </row>
    <row r="186" spans="1:9" ht="45" x14ac:dyDescent="0.2">
      <c r="A186" s="21" t="s">
        <v>216</v>
      </c>
      <c r="B186" s="17"/>
      <c r="C186" s="30" t="s">
        <v>168</v>
      </c>
      <c r="D186" s="10">
        <f>D187</f>
        <v>51151</v>
      </c>
      <c r="E186" s="10">
        <f t="shared" si="94"/>
        <v>51151</v>
      </c>
      <c r="F186" s="10">
        <f t="shared" si="94"/>
        <v>10230.200000000001</v>
      </c>
      <c r="G186" s="10">
        <f t="shared" si="94"/>
        <v>10230.200000000001</v>
      </c>
      <c r="H186" s="103">
        <f t="shared" si="71"/>
        <v>100</v>
      </c>
      <c r="I186" s="10">
        <f t="shared" si="72"/>
        <v>0</v>
      </c>
    </row>
    <row r="187" spans="1:9" ht="15" x14ac:dyDescent="0.2">
      <c r="A187" s="22"/>
      <c r="B187" s="17" t="s">
        <v>12</v>
      </c>
      <c r="C187" s="23" t="s">
        <v>13</v>
      </c>
      <c r="D187" s="10">
        <f>'[1]2018 (7)'!F414</f>
        <v>51151</v>
      </c>
      <c r="E187" s="10">
        <v>51151</v>
      </c>
      <c r="F187" s="10">
        <v>10230.200000000001</v>
      </c>
      <c r="G187" s="10">
        <v>10230.200000000001</v>
      </c>
      <c r="H187" s="103">
        <f t="shared" si="71"/>
        <v>100</v>
      </c>
      <c r="I187" s="10">
        <f t="shared" si="72"/>
        <v>0</v>
      </c>
    </row>
    <row r="188" spans="1:9" ht="30" x14ac:dyDescent="0.2">
      <c r="A188" s="22" t="s">
        <v>211</v>
      </c>
      <c r="B188" s="22"/>
      <c r="C188" s="23" t="s">
        <v>7</v>
      </c>
      <c r="D188" s="10">
        <f>D189</f>
        <v>7393.4000000000005</v>
      </c>
      <c r="E188" s="10">
        <f t="shared" ref="E188:F188" si="95">E189</f>
        <v>7859.8</v>
      </c>
      <c r="F188" s="10">
        <f t="shared" si="95"/>
        <v>1780.1000000000001</v>
      </c>
      <c r="G188" s="10">
        <f>G189</f>
        <v>1777.5000000000002</v>
      </c>
      <c r="H188" s="103">
        <f t="shared" si="71"/>
        <v>99.853940789843278</v>
      </c>
      <c r="I188" s="10">
        <f t="shared" si="72"/>
        <v>-2.5999999999999091</v>
      </c>
    </row>
    <row r="189" spans="1:9" ht="30" x14ac:dyDescent="0.2">
      <c r="A189" s="22" t="s">
        <v>212</v>
      </c>
      <c r="B189" s="17"/>
      <c r="C189" s="30" t="s">
        <v>69</v>
      </c>
      <c r="D189" s="10">
        <f>D190+D193</f>
        <v>7393.4000000000005</v>
      </c>
      <c r="E189" s="10">
        <f>E190+E193+E197</f>
        <v>7859.8</v>
      </c>
      <c r="F189" s="10">
        <f t="shared" ref="F189:G189" si="96">F190+F193+F197</f>
        <v>1780.1000000000001</v>
      </c>
      <c r="G189" s="10">
        <f t="shared" si="96"/>
        <v>1777.5000000000002</v>
      </c>
      <c r="H189" s="103">
        <f t="shared" si="71"/>
        <v>99.853940789843278</v>
      </c>
      <c r="I189" s="10">
        <f t="shared" si="72"/>
        <v>-2.5999999999999091</v>
      </c>
    </row>
    <row r="190" spans="1:9" ht="60" x14ac:dyDescent="0.2">
      <c r="A190" s="22" t="s">
        <v>455</v>
      </c>
      <c r="B190" s="9"/>
      <c r="C190" s="4" t="s">
        <v>456</v>
      </c>
      <c r="D190" s="10">
        <f>D191</f>
        <v>67.8</v>
      </c>
      <c r="E190" s="10">
        <f>E191+E192</f>
        <v>67.8</v>
      </c>
      <c r="F190" s="10">
        <f t="shared" ref="F190:G190" si="97">F191+F192</f>
        <v>16.899999999999999</v>
      </c>
      <c r="G190" s="10">
        <f t="shared" si="97"/>
        <v>14.4</v>
      </c>
      <c r="H190" s="103">
        <f t="shared" si="71"/>
        <v>85.207100591715985</v>
      </c>
      <c r="I190" s="10">
        <f t="shared" si="72"/>
        <v>-2.4999999999999982</v>
      </c>
    </row>
    <row r="191" spans="1:9" ht="75" x14ac:dyDescent="0.2">
      <c r="A191" s="22"/>
      <c r="B191" s="21" t="s">
        <v>0</v>
      </c>
      <c r="C191" s="30" t="s">
        <v>62</v>
      </c>
      <c r="D191" s="10">
        <f>'[1]2018 (7)'!F393</f>
        <v>67.8</v>
      </c>
      <c r="E191" s="10">
        <v>15.6</v>
      </c>
      <c r="F191" s="10">
        <v>3.9</v>
      </c>
      <c r="G191" s="10">
        <v>3.9</v>
      </c>
      <c r="H191" s="103">
        <f t="shared" si="71"/>
        <v>100</v>
      </c>
      <c r="I191" s="10">
        <f t="shared" si="72"/>
        <v>0</v>
      </c>
    </row>
    <row r="192" spans="1:9" ht="30" x14ac:dyDescent="0.2">
      <c r="A192" s="22"/>
      <c r="B192" s="9" t="s">
        <v>1</v>
      </c>
      <c r="C192" s="27" t="s">
        <v>63</v>
      </c>
      <c r="D192" s="10" t="s">
        <v>289</v>
      </c>
      <c r="E192" s="10">
        <v>52.2</v>
      </c>
      <c r="F192" s="10">
        <v>13</v>
      </c>
      <c r="G192" s="10">
        <v>10.5</v>
      </c>
      <c r="H192" s="103">
        <f t="shared" si="71"/>
        <v>80.769230769230774</v>
      </c>
      <c r="I192" s="10">
        <f t="shared" si="72"/>
        <v>-2.5</v>
      </c>
    </row>
    <row r="193" spans="1:9" ht="30" x14ac:dyDescent="0.2">
      <c r="A193" s="22" t="s">
        <v>213</v>
      </c>
      <c r="B193" s="9"/>
      <c r="C193" s="4" t="s">
        <v>70</v>
      </c>
      <c r="D193" s="10">
        <f>D194+D195+D196</f>
        <v>7325.6</v>
      </c>
      <c r="E193" s="10">
        <f t="shared" ref="E193:G193" si="98">E194+E195+E196</f>
        <v>7325.6</v>
      </c>
      <c r="F193" s="10">
        <f t="shared" si="98"/>
        <v>1646.6000000000001</v>
      </c>
      <c r="G193" s="10">
        <f t="shared" si="98"/>
        <v>1646.5000000000002</v>
      </c>
      <c r="H193" s="103">
        <f t="shared" si="71"/>
        <v>99.993926879630763</v>
      </c>
      <c r="I193" s="10">
        <f t="shared" si="72"/>
        <v>-9.9999999999909051E-2</v>
      </c>
    </row>
    <row r="194" spans="1:9" ht="75" x14ac:dyDescent="0.2">
      <c r="A194" s="21"/>
      <c r="B194" s="9" t="s">
        <v>0</v>
      </c>
      <c r="C194" s="78" t="s">
        <v>62</v>
      </c>
      <c r="D194" s="10">
        <f>'[1]2018 (7)'!F395</f>
        <v>6285.7</v>
      </c>
      <c r="E194" s="10">
        <v>6285.7</v>
      </c>
      <c r="F194" s="10">
        <v>1545.9</v>
      </c>
      <c r="G194" s="10">
        <v>1545.9</v>
      </c>
      <c r="H194" s="103">
        <f t="shared" si="71"/>
        <v>100</v>
      </c>
      <c r="I194" s="10">
        <f t="shared" si="72"/>
        <v>0</v>
      </c>
    </row>
    <row r="195" spans="1:9" ht="30" x14ac:dyDescent="0.2">
      <c r="A195" s="22"/>
      <c r="B195" s="22" t="s">
        <v>1</v>
      </c>
      <c r="C195" s="23" t="s">
        <v>63</v>
      </c>
      <c r="D195" s="10">
        <f>'[1]2018 (7)'!F396</f>
        <v>1020.1</v>
      </c>
      <c r="E195" s="10">
        <v>1020.1</v>
      </c>
      <c r="F195" s="10">
        <v>99.7</v>
      </c>
      <c r="G195" s="10">
        <v>99.7</v>
      </c>
      <c r="H195" s="103">
        <f t="shared" si="71"/>
        <v>100</v>
      </c>
      <c r="I195" s="10">
        <f t="shared" si="72"/>
        <v>0</v>
      </c>
    </row>
    <row r="196" spans="1:9" ht="15" x14ac:dyDescent="0.2">
      <c r="A196" s="21"/>
      <c r="B196" s="22" t="s">
        <v>8</v>
      </c>
      <c r="C196" s="78" t="s">
        <v>9</v>
      </c>
      <c r="D196" s="10">
        <f>'[1]2018 (7)'!F397</f>
        <v>19.8</v>
      </c>
      <c r="E196" s="10">
        <v>19.8</v>
      </c>
      <c r="F196" s="10">
        <v>1</v>
      </c>
      <c r="G196" s="10">
        <v>0.9</v>
      </c>
      <c r="H196" s="103">
        <f t="shared" si="71"/>
        <v>90</v>
      </c>
      <c r="I196" s="10">
        <f t="shared" si="72"/>
        <v>-9.9999999999999978E-2</v>
      </c>
    </row>
    <row r="197" spans="1:9" ht="47.25" x14ac:dyDescent="0.2">
      <c r="A197" s="21" t="s">
        <v>515</v>
      </c>
      <c r="B197" s="17"/>
      <c r="C197" s="126" t="s">
        <v>516</v>
      </c>
      <c r="D197" s="10" t="s">
        <v>289</v>
      </c>
      <c r="E197" s="10">
        <f>E198</f>
        <v>466.4</v>
      </c>
      <c r="F197" s="10">
        <f t="shared" ref="F197:G197" si="99">F198</f>
        <v>116.6</v>
      </c>
      <c r="G197" s="10">
        <f t="shared" si="99"/>
        <v>116.6</v>
      </c>
      <c r="H197" s="103">
        <f t="shared" si="71"/>
        <v>100</v>
      </c>
      <c r="I197" s="10">
        <f t="shared" si="72"/>
        <v>0</v>
      </c>
    </row>
    <row r="198" spans="1:9" ht="94.5" x14ac:dyDescent="0.2">
      <c r="A198" s="22"/>
      <c r="B198" s="28" t="s">
        <v>0</v>
      </c>
      <c r="C198" s="126" t="s">
        <v>62</v>
      </c>
      <c r="D198" s="10" t="s">
        <v>289</v>
      </c>
      <c r="E198" s="10">
        <v>466.4</v>
      </c>
      <c r="F198" s="10">
        <v>116.6</v>
      </c>
      <c r="G198" s="10">
        <v>116.6</v>
      </c>
      <c r="H198" s="103">
        <f t="shared" si="71"/>
        <v>100</v>
      </c>
      <c r="I198" s="10">
        <f t="shared" si="72"/>
        <v>0</v>
      </c>
    </row>
    <row r="199" spans="1:9" ht="45" x14ac:dyDescent="0.2">
      <c r="A199" s="21" t="s">
        <v>498</v>
      </c>
      <c r="B199" s="9"/>
      <c r="C199" s="23" t="s">
        <v>504</v>
      </c>
      <c r="D199" s="10" t="s">
        <v>289</v>
      </c>
      <c r="E199" s="10">
        <f t="shared" ref="E199:G201" si="100">E200</f>
        <v>825</v>
      </c>
      <c r="F199" s="10">
        <f t="shared" si="100"/>
        <v>33.299999999999997</v>
      </c>
      <c r="G199" s="10">
        <f t="shared" si="100"/>
        <v>33.200000000000003</v>
      </c>
      <c r="H199" s="103">
        <f>G199/F199*100</f>
        <v>99.699699699699721</v>
      </c>
      <c r="I199" s="10">
        <f t="shared" si="72"/>
        <v>-9.9999999999994316E-2</v>
      </c>
    </row>
    <row r="200" spans="1:9" ht="45" x14ac:dyDescent="0.2">
      <c r="A200" s="21" t="s">
        <v>499</v>
      </c>
      <c r="B200" s="21"/>
      <c r="C200" s="23" t="s">
        <v>505</v>
      </c>
      <c r="D200" s="10" t="s">
        <v>289</v>
      </c>
      <c r="E200" s="10">
        <f t="shared" si="100"/>
        <v>825</v>
      </c>
      <c r="F200" s="10">
        <f t="shared" si="100"/>
        <v>33.299999999999997</v>
      </c>
      <c r="G200" s="10">
        <f t="shared" si="100"/>
        <v>33.200000000000003</v>
      </c>
      <c r="H200" s="103">
        <f t="shared" si="71"/>
        <v>99.699699699699721</v>
      </c>
      <c r="I200" s="10">
        <f t="shared" si="72"/>
        <v>-9.9999999999994316E-2</v>
      </c>
    </row>
    <row r="201" spans="1:9" ht="45" x14ac:dyDescent="0.25">
      <c r="A201" s="21" t="s">
        <v>500</v>
      </c>
      <c r="B201" s="21"/>
      <c r="C201" s="68" t="s">
        <v>501</v>
      </c>
      <c r="D201" s="10" t="s">
        <v>289</v>
      </c>
      <c r="E201" s="10">
        <f t="shared" si="100"/>
        <v>825</v>
      </c>
      <c r="F201" s="10">
        <f t="shared" si="100"/>
        <v>33.299999999999997</v>
      </c>
      <c r="G201" s="10">
        <f t="shared" si="100"/>
        <v>33.200000000000003</v>
      </c>
      <c r="H201" s="103">
        <f t="shared" si="71"/>
        <v>99.699699699699721</v>
      </c>
      <c r="I201" s="10">
        <f t="shared" si="72"/>
        <v>-9.9999999999994316E-2</v>
      </c>
    </row>
    <row r="202" spans="1:9" ht="31.5" x14ac:dyDescent="0.2">
      <c r="A202" s="9"/>
      <c r="B202" s="21" t="s">
        <v>502</v>
      </c>
      <c r="C202" s="130" t="s">
        <v>503</v>
      </c>
      <c r="D202" s="10" t="s">
        <v>289</v>
      </c>
      <c r="E202" s="10">
        <v>825</v>
      </c>
      <c r="F202" s="10">
        <v>33.299999999999997</v>
      </c>
      <c r="G202" s="10">
        <v>33.200000000000003</v>
      </c>
      <c r="H202" s="103">
        <f t="shared" ref="H202:H252" si="101">G202/F202*100</f>
        <v>99.699699699699721</v>
      </c>
      <c r="I202" s="10">
        <f t="shared" ref="I202:I265" si="102">G202-F202</f>
        <v>-9.9999999999994316E-2</v>
      </c>
    </row>
    <row r="203" spans="1:9" ht="45" x14ac:dyDescent="0.2">
      <c r="A203" s="22" t="s">
        <v>194</v>
      </c>
      <c r="B203" s="22"/>
      <c r="C203" s="23" t="s">
        <v>254</v>
      </c>
      <c r="D203" s="10">
        <f>D204+D210</f>
        <v>3530.2</v>
      </c>
      <c r="E203" s="103">
        <f t="shared" ref="E203:G203" si="103">E204+E210</f>
        <v>3530.24</v>
      </c>
      <c r="F203" s="103">
        <f t="shared" si="103"/>
        <v>173.47</v>
      </c>
      <c r="G203" s="103">
        <f t="shared" si="103"/>
        <v>173.47</v>
      </c>
      <c r="H203" s="103">
        <f t="shared" si="101"/>
        <v>100</v>
      </c>
      <c r="I203" s="10">
        <f t="shared" si="102"/>
        <v>0</v>
      </c>
    </row>
    <row r="204" spans="1:9" ht="92.25" customHeight="1" x14ac:dyDescent="0.2">
      <c r="A204" s="96" t="s">
        <v>195</v>
      </c>
      <c r="B204" s="85"/>
      <c r="C204" s="97" t="s">
        <v>441</v>
      </c>
      <c r="D204" s="10">
        <f>D205</f>
        <v>3352.2</v>
      </c>
      <c r="E204" s="103">
        <f t="shared" ref="E204:G206" si="104">E205</f>
        <v>3352.24</v>
      </c>
      <c r="F204" s="103">
        <f t="shared" si="104"/>
        <v>173.47</v>
      </c>
      <c r="G204" s="103">
        <f t="shared" si="104"/>
        <v>173.47</v>
      </c>
      <c r="H204" s="103">
        <f t="shared" si="101"/>
        <v>100</v>
      </c>
      <c r="I204" s="10">
        <f t="shared" si="102"/>
        <v>0</v>
      </c>
    </row>
    <row r="205" spans="1:9" ht="45" x14ac:dyDescent="0.2">
      <c r="A205" s="96" t="s">
        <v>196</v>
      </c>
      <c r="B205" s="90"/>
      <c r="C205" s="98" t="s">
        <v>71</v>
      </c>
      <c r="D205" s="10">
        <f>D206</f>
        <v>3352.2</v>
      </c>
      <c r="E205" s="103">
        <f>E206+E208</f>
        <v>3352.24</v>
      </c>
      <c r="F205" s="103">
        <f t="shared" ref="F205:G205" si="105">F206+F208</f>
        <v>173.47</v>
      </c>
      <c r="G205" s="103">
        <f t="shared" si="105"/>
        <v>173.47</v>
      </c>
      <c r="H205" s="103">
        <f t="shared" si="101"/>
        <v>100</v>
      </c>
      <c r="I205" s="10">
        <f t="shared" si="102"/>
        <v>0</v>
      </c>
    </row>
    <row r="206" spans="1:9" ht="30" x14ac:dyDescent="0.2">
      <c r="A206" s="87" t="s">
        <v>197</v>
      </c>
      <c r="B206" s="87"/>
      <c r="C206" s="92" t="s">
        <v>278</v>
      </c>
      <c r="D206" s="10">
        <f>D207</f>
        <v>3352.2</v>
      </c>
      <c r="E206" s="10">
        <f t="shared" si="104"/>
        <v>3352.2</v>
      </c>
      <c r="F206" s="10">
        <f t="shared" si="104"/>
        <v>173.43</v>
      </c>
      <c r="G206" s="10">
        <f t="shared" si="104"/>
        <v>173.43</v>
      </c>
      <c r="H206" s="103">
        <f t="shared" si="101"/>
        <v>100</v>
      </c>
      <c r="I206" s="10">
        <f t="shared" si="102"/>
        <v>0</v>
      </c>
    </row>
    <row r="207" spans="1:9" ht="30" x14ac:dyDescent="0.2">
      <c r="A207" s="57"/>
      <c r="B207" s="57" t="s">
        <v>1</v>
      </c>
      <c r="C207" s="62" t="s">
        <v>63</v>
      </c>
      <c r="D207" s="10">
        <f>'[1]2018 (7)'!F320</f>
        <v>3352.2</v>
      </c>
      <c r="E207" s="10">
        <v>3352.2</v>
      </c>
      <c r="F207" s="10">
        <v>173.43</v>
      </c>
      <c r="G207" s="10">
        <v>173.43</v>
      </c>
      <c r="H207" s="103">
        <f t="shared" si="101"/>
        <v>100</v>
      </c>
      <c r="I207" s="10">
        <f t="shared" si="102"/>
        <v>0</v>
      </c>
    </row>
    <row r="208" spans="1:9" ht="30" x14ac:dyDescent="0.2">
      <c r="A208" s="17" t="s">
        <v>482</v>
      </c>
      <c r="B208" s="32"/>
      <c r="C208" s="18" t="s">
        <v>481</v>
      </c>
      <c r="D208" s="10" t="s">
        <v>289</v>
      </c>
      <c r="E208" s="103">
        <f>E209</f>
        <v>0.04</v>
      </c>
      <c r="F208" s="103">
        <f t="shared" ref="F208:G208" si="106">F209</f>
        <v>0.04</v>
      </c>
      <c r="G208" s="103">
        <f t="shared" si="106"/>
        <v>0.04</v>
      </c>
      <c r="H208" s="103">
        <f t="shared" si="101"/>
        <v>100</v>
      </c>
      <c r="I208" s="10">
        <f t="shared" si="102"/>
        <v>0</v>
      </c>
    </row>
    <row r="209" spans="1:9" ht="30" x14ac:dyDescent="0.2">
      <c r="A209" s="17"/>
      <c r="B209" s="128" t="s">
        <v>1</v>
      </c>
      <c r="C209" s="4" t="s">
        <v>63</v>
      </c>
      <c r="D209" s="10" t="s">
        <v>289</v>
      </c>
      <c r="E209" s="103">
        <v>0.04</v>
      </c>
      <c r="F209" s="103">
        <v>0.04</v>
      </c>
      <c r="G209" s="103">
        <v>0.04</v>
      </c>
      <c r="H209" s="103">
        <f t="shared" si="101"/>
        <v>100</v>
      </c>
      <c r="I209" s="10">
        <f t="shared" si="102"/>
        <v>0</v>
      </c>
    </row>
    <row r="210" spans="1:9" ht="60" x14ac:dyDescent="0.2">
      <c r="A210" s="9" t="s">
        <v>198</v>
      </c>
      <c r="B210" s="9"/>
      <c r="C210" s="16" t="s">
        <v>26</v>
      </c>
      <c r="D210" s="10">
        <f>D211</f>
        <v>178</v>
      </c>
      <c r="E210" s="10">
        <f t="shared" ref="E210:G211" si="107">E211</f>
        <v>178</v>
      </c>
      <c r="F210" s="103">
        <f t="shared" si="107"/>
        <v>0</v>
      </c>
      <c r="G210" s="103">
        <f t="shared" si="107"/>
        <v>0</v>
      </c>
      <c r="H210" s="103">
        <v>0</v>
      </c>
      <c r="I210" s="10">
        <f t="shared" si="102"/>
        <v>0</v>
      </c>
    </row>
    <row r="211" spans="1:9" ht="75" x14ac:dyDescent="0.2">
      <c r="A211" s="9" t="s">
        <v>199</v>
      </c>
      <c r="B211" s="9"/>
      <c r="C211" s="119" t="s">
        <v>442</v>
      </c>
      <c r="D211" s="10">
        <f>D212</f>
        <v>178</v>
      </c>
      <c r="E211" s="10">
        <f>E212</f>
        <v>178</v>
      </c>
      <c r="F211" s="10">
        <f t="shared" si="107"/>
        <v>0</v>
      </c>
      <c r="G211" s="10">
        <f t="shared" si="107"/>
        <v>0</v>
      </c>
      <c r="H211" s="103">
        <v>0</v>
      </c>
      <c r="I211" s="10">
        <f t="shared" si="102"/>
        <v>0</v>
      </c>
    </row>
    <row r="212" spans="1:9" ht="75" x14ac:dyDescent="0.2">
      <c r="A212" s="28" t="s">
        <v>200</v>
      </c>
      <c r="B212" s="28"/>
      <c r="C212" s="119" t="s">
        <v>170</v>
      </c>
      <c r="D212" s="10">
        <f>D213+D214</f>
        <v>178</v>
      </c>
      <c r="E212" s="10">
        <f>E213+E214</f>
        <v>178</v>
      </c>
      <c r="F212" s="10">
        <f t="shared" ref="F212:G212" si="108">F213+F214</f>
        <v>0</v>
      </c>
      <c r="G212" s="10">
        <f t="shared" si="108"/>
        <v>0</v>
      </c>
      <c r="H212" s="103">
        <v>0</v>
      </c>
      <c r="I212" s="10">
        <f t="shared" si="102"/>
        <v>0</v>
      </c>
    </row>
    <row r="213" spans="1:9" ht="30" x14ac:dyDescent="0.2">
      <c r="A213" s="28"/>
      <c r="B213" s="64" t="s">
        <v>1</v>
      </c>
      <c r="C213" s="65" t="s">
        <v>63</v>
      </c>
      <c r="D213" s="10">
        <f>'[1]2018 (7)'!F324</f>
        <v>133</v>
      </c>
      <c r="E213" s="10">
        <v>133</v>
      </c>
      <c r="F213" s="10">
        <v>0</v>
      </c>
      <c r="G213" s="10">
        <v>0</v>
      </c>
      <c r="H213" s="103">
        <v>0</v>
      </c>
      <c r="I213" s="10">
        <f t="shared" si="102"/>
        <v>0</v>
      </c>
    </row>
    <row r="214" spans="1:9" ht="15" x14ac:dyDescent="0.2">
      <c r="A214" s="9"/>
      <c r="B214" s="9" t="s">
        <v>8</v>
      </c>
      <c r="C214" s="18" t="s">
        <v>9</v>
      </c>
      <c r="D214" s="10">
        <f>'[1]2018 (7)'!F325</f>
        <v>45</v>
      </c>
      <c r="E214" s="10">
        <v>45</v>
      </c>
      <c r="F214" s="10">
        <v>0</v>
      </c>
      <c r="G214" s="10">
        <v>0</v>
      </c>
      <c r="H214" s="103">
        <v>0</v>
      </c>
      <c r="I214" s="10">
        <f t="shared" si="102"/>
        <v>0</v>
      </c>
    </row>
    <row r="215" spans="1:9" ht="45" x14ac:dyDescent="0.2">
      <c r="A215" s="9" t="s">
        <v>188</v>
      </c>
      <c r="B215" s="9"/>
      <c r="C215" s="18" t="s">
        <v>335</v>
      </c>
      <c r="D215" s="10">
        <f>D216</f>
        <v>85</v>
      </c>
      <c r="E215" s="10">
        <f t="shared" ref="E215:G218" si="109">E216</f>
        <v>85</v>
      </c>
      <c r="F215" s="10">
        <f t="shared" si="109"/>
        <v>21.5</v>
      </c>
      <c r="G215" s="10">
        <f t="shared" si="109"/>
        <v>21.4</v>
      </c>
      <c r="H215" s="103">
        <f t="shared" si="101"/>
        <v>99.534883720930225</v>
      </c>
      <c r="I215" s="10">
        <f t="shared" si="102"/>
        <v>-0.10000000000000142</v>
      </c>
    </row>
    <row r="216" spans="1:9" ht="28.5" customHeight="1" x14ac:dyDescent="0.2">
      <c r="A216" s="9" t="s">
        <v>189</v>
      </c>
      <c r="B216" s="9"/>
      <c r="C216" s="4" t="s">
        <v>336</v>
      </c>
      <c r="D216" s="10">
        <f>D217</f>
        <v>85</v>
      </c>
      <c r="E216" s="10">
        <f t="shared" si="109"/>
        <v>85</v>
      </c>
      <c r="F216" s="10">
        <f t="shared" si="109"/>
        <v>21.5</v>
      </c>
      <c r="G216" s="10">
        <f t="shared" si="109"/>
        <v>21.4</v>
      </c>
      <c r="H216" s="103">
        <f t="shared" si="101"/>
        <v>99.534883720930225</v>
      </c>
      <c r="I216" s="10">
        <f t="shared" si="102"/>
        <v>-0.10000000000000142</v>
      </c>
    </row>
    <row r="217" spans="1:9" ht="30" x14ac:dyDescent="0.2">
      <c r="A217" s="9" t="s">
        <v>190</v>
      </c>
      <c r="B217" s="28"/>
      <c r="C217" s="4" t="s">
        <v>337</v>
      </c>
      <c r="D217" s="10">
        <f>D218</f>
        <v>85</v>
      </c>
      <c r="E217" s="10">
        <f t="shared" si="109"/>
        <v>85</v>
      </c>
      <c r="F217" s="10">
        <f t="shared" si="109"/>
        <v>21.5</v>
      </c>
      <c r="G217" s="10">
        <f t="shared" si="109"/>
        <v>21.4</v>
      </c>
      <c r="H217" s="103">
        <f t="shared" si="101"/>
        <v>99.534883720930225</v>
      </c>
      <c r="I217" s="10">
        <f t="shared" si="102"/>
        <v>-0.10000000000000142</v>
      </c>
    </row>
    <row r="218" spans="1:9" ht="45" x14ac:dyDescent="0.2">
      <c r="A218" s="9" t="s">
        <v>191</v>
      </c>
      <c r="B218" s="9"/>
      <c r="C218" s="18" t="s">
        <v>338</v>
      </c>
      <c r="D218" s="10">
        <f>D219</f>
        <v>85</v>
      </c>
      <c r="E218" s="10">
        <f t="shared" si="109"/>
        <v>85</v>
      </c>
      <c r="F218" s="10">
        <f t="shared" si="109"/>
        <v>21.5</v>
      </c>
      <c r="G218" s="10">
        <f t="shared" si="109"/>
        <v>21.4</v>
      </c>
      <c r="H218" s="103">
        <f t="shared" si="101"/>
        <v>99.534883720930225</v>
      </c>
      <c r="I218" s="10">
        <f t="shared" si="102"/>
        <v>-0.10000000000000142</v>
      </c>
    </row>
    <row r="219" spans="1:9" ht="75" x14ac:dyDescent="0.2">
      <c r="A219" s="9"/>
      <c r="B219" s="9" t="s">
        <v>0</v>
      </c>
      <c r="C219" s="4" t="s">
        <v>62</v>
      </c>
      <c r="D219" s="10">
        <f>'[1]2018 (7)'!F146</f>
        <v>85</v>
      </c>
      <c r="E219" s="10">
        <v>85</v>
      </c>
      <c r="F219" s="10">
        <v>21.5</v>
      </c>
      <c r="G219" s="10">
        <v>21.4</v>
      </c>
      <c r="H219" s="103">
        <f t="shared" si="101"/>
        <v>99.534883720930225</v>
      </c>
      <c r="I219" s="10">
        <f t="shared" si="102"/>
        <v>-0.10000000000000142</v>
      </c>
    </row>
    <row r="220" spans="1:9" ht="60" x14ac:dyDescent="0.2">
      <c r="A220" s="9" t="s">
        <v>55</v>
      </c>
      <c r="B220" s="9"/>
      <c r="C220" s="4" t="s">
        <v>53</v>
      </c>
      <c r="D220" s="10">
        <f>D221+D228</f>
        <v>8016.5</v>
      </c>
      <c r="E220" s="10">
        <f t="shared" ref="E220:G220" si="110">E221+E228</f>
        <v>9148.3000000000011</v>
      </c>
      <c r="F220" s="10">
        <f t="shared" si="110"/>
        <v>1883.9</v>
      </c>
      <c r="G220" s="10">
        <f t="shared" si="110"/>
        <v>1871.2000000000003</v>
      </c>
      <c r="H220" s="103">
        <f t="shared" si="101"/>
        <v>99.325866553426408</v>
      </c>
      <c r="I220" s="10">
        <f t="shared" si="102"/>
        <v>-12.699999999999818</v>
      </c>
    </row>
    <row r="221" spans="1:9" ht="45" x14ac:dyDescent="0.2">
      <c r="A221" s="9" t="s">
        <v>54</v>
      </c>
      <c r="B221" s="9"/>
      <c r="C221" s="4" t="s">
        <v>27</v>
      </c>
      <c r="D221" s="10">
        <f>D222</f>
        <v>2794.9</v>
      </c>
      <c r="E221" s="10">
        <f t="shared" ref="E221:G221" si="111">E222</f>
        <v>2794.9</v>
      </c>
      <c r="F221" s="10">
        <f t="shared" si="111"/>
        <v>815.9</v>
      </c>
      <c r="G221" s="10">
        <f t="shared" si="111"/>
        <v>814.4</v>
      </c>
      <c r="H221" s="103">
        <f t="shared" si="101"/>
        <v>99.816153940433878</v>
      </c>
      <c r="I221" s="10">
        <f t="shared" si="102"/>
        <v>-1.5</v>
      </c>
    </row>
    <row r="222" spans="1:9" ht="60" x14ac:dyDescent="0.25">
      <c r="A222" s="90" t="s">
        <v>56</v>
      </c>
      <c r="B222" s="99"/>
      <c r="C222" s="100" t="s">
        <v>59</v>
      </c>
      <c r="D222" s="10">
        <f>D223+D225</f>
        <v>2794.9</v>
      </c>
      <c r="E222" s="10">
        <f t="shared" ref="E222:G222" si="112">E223+E225</f>
        <v>2794.9</v>
      </c>
      <c r="F222" s="10">
        <f t="shared" si="112"/>
        <v>815.9</v>
      </c>
      <c r="G222" s="10">
        <f t="shared" si="112"/>
        <v>814.4</v>
      </c>
      <c r="H222" s="103">
        <f t="shared" si="101"/>
        <v>99.816153940433878</v>
      </c>
      <c r="I222" s="10">
        <f t="shared" si="102"/>
        <v>-1.5</v>
      </c>
    </row>
    <row r="223" spans="1:9" ht="45" x14ac:dyDescent="0.2">
      <c r="A223" s="99" t="s">
        <v>57</v>
      </c>
      <c r="B223" s="101"/>
      <c r="C223" s="89" t="s">
        <v>358</v>
      </c>
      <c r="D223" s="10">
        <f>D224</f>
        <v>50</v>
      </c>
      <c r="E223" s="10">
        <f t="shared" ref="E223:G223" si="113">E224</f>
        <v>50</v>
      </c>
      <c r="F223" s="10">
        <f t="shared" si="113"/>
        <v>0</v>
      </c>
      <c r="G223" s="10">
        <f t="shared" si="113"/>
        <v>0</v>
      </c>
      <c r="H223" s="103">
        <v>0</v>
      </c>
      <c r="I223" s="10">
        <f t="shared" si="102"/>
        <v>0</v>
      </c>
    </row>
    <row r="224" spans="1:9" ht="30" x14ac:dyDescent="0.2">
      <c r="A224" s="57"/>
      <c r="B224" s="21" t="s">
        <v>1</v>
      </c>
      <c r="C224" s="71" t="s">
        <v>63</v>
      </c>
      <c r="D224" s="10">
        <f>'[1]2018 (7)'!F195</f>
        <v>50</v>
      </c>
      <c r="E224" s="10">
        <v>50</v>
      </c>
      <c r="F224" s="10">
        <v>0</v>
      </c>
      <c r="G224" s="10">
        <v>0</v>
      </c>
      <c r="H224" s="103">
        <v>0</v>
      </c>
      <c r="I224" s="10">
        <f t="shared" si="102"/>
        <v>0</v>
      </c>
    </row>
    <row r="225" spans="1:9" ht="30" x14ac:dyDescent="0.2">
      <c r="A225" s="57" t="s">
        <v>58</v>
      </c>
      <c r="B225" s="21"/>
      <c r="C225" s="24" t="s">
        <v>29</v>
      </c>
      <c r="D225" s="10">
        <f>D226</f>
        <v>2744.9</v>
      </c>
      <c r="E225" s="10">
        <f>E226+E227</f>
        <v>2744.9</v>
      </c>
      <c r="F225" s="10">
        <f t="shared" ref="F225:G225" si="114">F226+F227</f>
        <v>815.9</v>
      </c>
      <c r="G225" s="10">
        <f t="shared" si="114"/>
        <v>814.4</v>
      </c>
      <c r="H225" s="103">
        <f t="shared" si="101"/>
        <v>99.816153940433878</v>
      </c>
      <c r="I225" s="10">
        <f t="shared" si="102"/>
        <v>-1.5</v>
      </c>
    </row>
    <row r="226" spans="1:9" ht="30" x14ac:dyDescent="0.2">
      <c r="A226" s="57"/>
      <c r="B226" s="21" t="s">
        <v>1</v>
      </c>
      <c r="C226" s="24" t="s">
        <v>63</v>
      </c>
      <c r="D226" s="10">
        <f>'[1]2018 (7)'!F197</f>
        <v>2744.9</v>
      </c>
      <c r="E226" s="10">
        <v>2709.8</v>
      </c>
      <c r="F226" s="10">
        <v>799.9</v>
      </c>
      <c r="G226" s="10">
        <v>798.8</v>
      </c>
      <c r="H226" s="103">
        <f t="shared" si="101"/>
        <v>99.862482810351295</v>
      </c>
      <c r="I226" s="10">
        <f t="shared" si="102"/>
        <v>-1.1000000000000227</v>
      </c>
    </row>
    <row r="227" spans="1:9" ht="15" x14ac:dyDescent="0.2">
      <c r="A227" s="57"/>
      <c r="B227" s="9" t="s">
        <v>8</v>
      </c>
      <c r="C227" s="18" t="s">
        <v>9</v>
      </c>
      <c r="D227" s="10" t="s">
        <v>289</v>
      </c>
      <c r="E227" s="10">
        <v>35.1</v>
      </c>
      <c r="F227" s="10">
        <v>16</v>
      </c>
      <c r="G227" s="10">
        <v>15.6</v>
      </c>
      <c r="H227" s="103">
        <f t="shared" si="101"/>
        <v>97.5</v>
      </c>
      <c r="I227" s="10">
        <f t="shared" si="102"/>
        <v>-0.40000000000000036</v>
      </c>
    </row>
    <row r="228" spans="1:9" ht="45" x14ac:dyDescent="0.2">
      <c r="A228" s="17" t="s">
        <v>61</v>
      </c>
      <c r="B228" s="21"/>
      <c r="C228" s="24" t="s">
        <v>28</v>
      </c>
      <c r="D228" s="10">
        <f>D229+D234</f>
        <v>5221.5999999999995</v>
      </c>
      <c r="E228" s="10">
        <f t="shared" ref="E228:G228" si="115">E229+E234</f>
        <v>6353.4000000000005</v>
      </c>
      <c r="F228" s="10">
        <f t="shared" si="115"/>
        <v>1068</v>
      </c>
      <c r="G228" s="10">
        <f t="shared" si="115"/>
        <v>1056.8000000000002</v>
      </c>
      <c r="H228" s="103">
        <f t="shared" si="101"/>
        <v>98.951310861423238</v>
      </c>
      <c r="I228" s="10">
        <f t="shared" si="102"/>
        <v>-11.199999999999818</v>
      </c>
    </row>
    <row r="229" spans="1:9" ht="60" x14ac:dyDescent="0.2">
      <c r="A229" s="60" t="s">
        <v>60</v>
      </c>
      <c r="B229" s="60"/>
      <c r="C229" s="16" t="s">
        <v>72</v>
      </c>
      <c r="D229" s="10">
        <f>D230</f>
        <v>4521.5999999999995</v>
      </c>
      <c r="E229" s="10">
        <f t="shared" ref="E229:G229" si="116">E230</f>
        <v>4521.6000000000004</v>
      </c>
      <c r="F229" s="10">
        <f t="shared" si="116"/>
        <v>1068</v>
      </c>
      <c r="G229" s="10">
        <f t="shared" si="116"/>
        <v>1056.8000000000002</v>
      </c>
      <c r="H229" s="103">
        <f t="shared" si="101"/>
        <v>98.951310861423238</v>
      </c>
      <c r="I229" s="10">
        <f t="shared" si="102"/>
        <v>-11.199999999999818</v>
      </c>
    </row>
    <row r="230" spans="1:9" ht="15" x14ac:dyDescent="0.2">
      <c r="A230" s="21" t="s">
        <v>359</v>
      </c>
      <c r="B230" s="22"/>
      <c r="C230" s="16" t="s">
        <v>10</v>
      </c>
      <c r="D230" s="10">
        <f>D231+D232+D233</f>
        <v>4521.5999999999995</v>
      </c>
      <c r="E230" s="10">
        <f t="shared" ref="E230:G230" si="117">E231+E232+E233</f>
        <v>4521.6000000000004</v>
      </c>
      <c r="F230" s="10">
        <f t="shared" si="117"/>
        <v>1068</v>
      </c>
      <c r="G230" s="10">
        <f t="shared" si="117"/>
        <v>1056.8000000000002</v>
      </c>
      <c r="H230" s="103">
        <f t="shared" si="101"/>
        <v>98.951310861423238</v>
      </c>
      <c r="I230" s="10">
        <f t="shared" si="102"/>
        <v>-11.199999999999818</v>
      </c>
    </row>
    <row r="231" spans="1:9" ht="75" x14ac:dyDescent="0.2">
      <c r="A231" s="21"/>
      <c r="B231" s="22" t="s">
        <v>0</v>
      </c>
      <c r="C231" s="16" t="s">
        <v>62</v>
      </c>
      <c r="D231" s="10">
        <f>'[1]2018 (7)'!F201</f>
        <v>2988.3999999999996</v>
      </c>
      <c r="E231" s="10">
        <v>2988.4</v>
      </c>
      <c r="F231" s="10">
        <v>793.6</v>
      </c>
      <c r="G231" s="10">
        <v>793.6</v>
      </c>
      <c r="H231" s="103">
        <f t="shared" si="101"/>
        <v>100</v>
      </c>
      <c r="I231" s="10">
        <f t="shared" si="102"/>
        <v>0</v>
      </c>
    </row>
    <row r="232" spans="1:9" ht="30" x14ac:dyDescent="0.2">
      <c r="A232" s="21"/>
      <c r="B232" s="22" t="s">
        <v>1</v>
      </c>
      <c r="C232" s="18" t="s">
        <v>63</v>
      </c>
      <c r="D232" s="10">
        <f>'[1]2018 (7)'!F202</f>
        <v>1526.2</v>
      </c>
      <c r="E232" s="10">
        <v>1524.6</v>
      </c>
      <c r="F232" s="10">
        <v>273</v>
      </c>
      <c r="G232" s="10">
        <v>261.8</v>
      </c>
      <c r="H232" s="103">
        <f t="shared" si="101"/>
        <v>95.897435897435898</v>
      </c>
      <c r="I232" s="10">
        <f t="shared" si="102"/>
        <v>-11.199999999999989</v>
      </c>
    </row>
    <row r="233" spans="1:9" ht="15" x14ac:dyDescent="0.2">
      <c r="A233" s="21"/>
      <c r="B233" s="28" t="s">
        <v>8</v>
      </c>
      <c r="C233" s="4" t="s">
        <v>9</v>
      </c>
      <c r="D233" s="10">
        <f>'[1]2018 (7)'!F203</f>
        <v>7</v>
      </c>
      <c r="E233" s="10">
        <v>8.6</v>
      </c>
      <c r="F233" s="10">
        <v>1.4</v>
      </c>
      <c r="G233" s="10">
        <v>1.4</v>
      </c>
      <c r="H233" s="103">
        <f t="shared" si="101"/>
        <v>100</v>
      </c>
      <c r="I233" s="10">
        <f t="shared" si="102"/>
        <v>0</v>
      </c>
    </row>
    <row r="234" spans="1:9" ht="30" x14ac:dyDescent="0.2">
      <c r="A234" s="21" t="s">
        <v>360</v>
      </c>
      <c r="B234" s="22"/>
      <c r="C234" s="18" t="s">
        <v>361</v>
      </c>
      <c r="D234" s="10">
        <f>D235</f>
        <v>700</v>
      </c>
      <c r="E234" s="10">
        <f>E235+E237</f>
        <v>1831.8</v>
      </c>
      <c r="F234" s="10">
        <f t="shared" ref="F234:G234" si="118">F235+F237</f>
        <v>0</v>
      </c>
      <c r="G234" s="10">
        <f t="shared" si="118"/>
        <v>0</v>
      </c>
      <c r="H234" s="103">
        <v>0</v>
      </c>
      <c r="I234" s="10">
        <f t="shared" si="102"/>
        <v>0</v>
      </c>
    </row>
    <row r="235" spans="1:9" ht="15" x14ac:dyDescent="0.2">
      <c r="A235" s="21" t="s">
        <v>362</v>
      </c>
      <c r="B235" s="28"/>
      <c r="C235" s="4" t="s">
        <v>363</v>
      </c>
      <c r="D235" s="10">
        <f>D236</f>
        <v>700</v>
      </c>
      <c r="E235" s="10">
        <f t="shared" ref="E235:G235" si="119">E236</f>
        <v>0</v>
      </c>
      <c r="F235" s="10">
        <f t="shared" si="119"/>
        <v>0</v>
      </c>
      <c r="G235" s="10">
        <f t="shared" si="119"/>
        <v>0</v>
      </c>
      <c r="H235" s="103">
        <v>0</v>
      </c>
      <c r="I235" s="10">
        <f t="shared" si="102"/>
        <v>0</v>
      </c>
    </row>
    <row r="236" spans="1:9" ht="30" x14ac:dyDescent="0.2">
      <c r="A236" s="21"/>
      <c r="B236" s="22" t="s">
        <v>1</v>
      </c>
      <c r="C236" s="18" t="s">
        <v>63</v>
      </c>
      <c r="D236" s="10">
        <f>'[1]2018 (7)'!F206</f>
        <v>700</v>
      </c>
      <c r="E236" s="10">
        <v>0</v>
      </c>
      <c r="F236" s="10">
        <v>0</v>
      </c>
      <c r="G236" s="10">
        <v>0</v>
      </c>
      <c r="H236" s="103">
        <v>0</v>
      </c>
      <c r="I236" s="10">
        <f t="shared" si="102"/>
        <v>0</v>
      </c>
    </row>
    <row r="237" spans="1:9" ht="15" x14ac:dyDescent="0.25">
      <c r="A237" s="32" t="s">
        <v>472</v>
      </c>
      <c r="B237" s="32"/>
      <c r="C237" s="68" t="s">
        <v>363</v>
      </c>
      <c r="D237" s="10" t="s">
        <v>289</v>
      </c>
      <c r="E237" s="10">
        <f>E238</f>
        <v>1831.8</v>
      </c>
      <c r="F237" s="10">
        <f t="shared" ref="F237:G237" si="120">F238</f>
        <v>0</v>
      </c>
      <c r="G237" s="10">
        <f t="shared" si="120"/>
        <v>0</v>
      </c>
      <c r="H237" s="103">
        <v>0</v>
      </c>
      <c r="I237" s="10">
        <f t="shared" si="102"/>
        <v>0</v>
      </c>
    </row>
    <row r="238" spans="1:9" ht="30" x14ac:dyDescent="0.25">
      <c r="A238" s="68"/>
      <c r="B238" s="32">
        <v>200</v>
      </c>
      <c r="C238" s="68" t="s">
        <v>63</v>
      </c>
      <c r="D238" s="10" t="s">
        <v>289</v>
      </c>
      <c r="E238" s="10">
        <v>1831.8</v>
      </c>
      <c r="F238" s="10">
        <v>0</v>
      </c>
      <c r="G238" s="10">
        <v>0</v>
      </c>
      <c r="H238" s="103">
        <v>0</v>
      </c>
      <c r="I238" s="10">
        <f t="shared" si="102"/>
        <v>0</v>
      </c>
    </row>
    <row r="239" spans="1:9" ht="45" x14ac:dyDescent="0.2">
      <c r="A239" s="21" t="s">
        <v>249</v>
      </c>
      <c r="B239" s="28"/>
      <c r="C239" s="4" t="s">
        <v>392</v>
      </c>
      <c r="D239" s="10">
        <f>D240+D253</f>
        <v>17697.259999999998</v>
      </c>
      <c r="E239" s="10">
        <f>E240+E253</f>
        <v>33223.599999999999</v>
      </c>
      <c r="F239" s="10">
        <f>F240+F253</f>
        <v>18401.5</v>
      </c>
      <c r="G239" s="10">
        <f>G240+G253</f>
        <v>17124</v>
      </c>
      <c r="H239" s="103">
        <f t="shared" si="101"/>
        <v>93.057631171371895</v>
      </c>
      <c r="I239" s="10">
        <f t="shared" si="102"/>
        <v>-1277.5</v>
      </c>
    </row>
    <row r="240" spans="1:9" ht="45" x14ac:dyDescent="0.2">
      <c r="A240" s="21" t="s">
        <v>260</v>
      </c>
      <c r="B240" s="22"/>
      <c r="C240" s="23" t="s">
        <v>393</v>
      </c>
      <c r="D240" s="10">
        <f>D241+D244</f>
        <v>16997.259999999998</v>
      </c>
      <c r="E240" s="10">
        <f t="shared" ref="E240:G240" si="121">E241+E244</f>
        <v>32641.1</v>
      </c>
      <c r="F240" s="10">
        <f t="shared" si="121"/>
        <v>18401.5</v>
      </c>
      <c r="G240" s="10">
        <f t="shared" si="121"/>
        <v>17124</v>
      </c>
      <c r="H240" s="103">
        <f t="shared" si="101"/>
        <v>93.057631171371895</v>
      </c>
      <c r="I240" s="10">
        <f t="shared" si="102"/>
        <v>-1277.5</v>
      </c>
    </row>
    <row r="241" spans="1:9" ht="61.5" customHeight="1" x14ac:dyDescent="0.2">
      <c r="A241" s="21" t="s">
        <v>261</v>
      </c>
      <c r="B241" s="22"/>
      <c r="C241" s="23" t="s">
        <v>394</v>
      </c>
      <c r="D241" s="10">
        <f>D242</f>
        <v>3832.96</v>
      </c>
      <c r="E241" s="10">
        <f t="shared" ref="E241:G242" si="122">E242</f>
        <v>3833</v>
      </c>
      <c r="F241" s="10">
        <f t="shared" si="122"/>
        <v>633.5</v>
      </c>
      <c r="G241" s="10">
        <f t="shared" si="122"/>
        <v>633.5</v>
      </c>
      <c r="H241" s="103">
        <f t="shared" si="101"/>
        <v>100</v>
      </c>
      <c r="I241" s="10">
        <f t="shared" si="102"/>
        <v>0</v>
      </c>
    </row>
    <row r="242" spans="1:9" ht="45" customHeight="1" x14ac:dyDescent="0.2">
      <c r="A242" s="21" t="s">
        <v>262</v>
      </c>
      <c r="B242" s="22"/>
      <c r="C242" s="24" t="s">
        <v>395</v>
      </c>
      <c r="D242" s="10">
        <f>D243</f>
        <v>3832.96</v>
      </c>
      <c r="E242" s="10">
        <f t="shared" si="122"/>
        <v>3833</v>
      </c>
      <c r="F242" s="10">
        <f t="shared" si="122"/>
        <v>633.5</v>
      </c>
      <c r="G242" s="10">
        <f t="shared" si="122"/>
        <v>633.5</v>
      </c>
      <c r="H242" s="103">
        <f t="shared" si="101"/>
        <v>100</v>
      </c>
      <c r="I242" s="10">
        <f t="shared" si="102"/>
        <v>0</v>
      </c>
    </row>
    <row r="243" spans="1:9" ht="15" x14ac:dyDescent="0.2">
      <c r="A243" s="21"/>
      <c r="B243" s="28" t="s">
        <v>8</v>
      </c>
      <c r="C243" s="4" t="s">
        <v>9</v>
      </c>
      <c r="D243" s="10">
        <f>'[1]2018 (7)'!F266</f>
        <v>3832.96</v>
      </c>
      <c r="E243" s="10">
        <v>3833</v>
      </c>
      <c r="F243" s="10">
        <v>633.5</v>
      </c>
      <c r="G243" s="10">
        <v>633.5</v>
      </c>
      <c r="H243" s="103">
        <f t="shared" si="101"/>
        <v>100</v>
      </c>
      <c r="I243" s="10">
        <f t="shared" si="102"/>
        <v>0</v>
      </c>
    </row>
    <row r="244" spans="1:9" ht="45" x14ac:dyDescent="0.2">
      <c r="A244" s="9" t="s">
        <v>263</v>
      </c>
      <c r="B244" s="21"/>
      <c r="C244" s="16" t="s">
        <v>396</v>
      </c>
      <c r="D244" s="10">
        <f>D245+D247</f>
        <v>13164.3</v>
      </c>
      <c r="E244" s="10">
        <f>E245+E247+E249+E251</f>
        <v>28808.1</v>
      </c>
      <c r="F244" s="10">
        <f t="shared" ref="F244:G244" si="123">F245+F247+F249+F251</f>
        <v>17768</v>
      </c>
      <c r="G244" s="10">
        <f t="shared" si="123"/>
        <v>16490.5</v>
      </c>
      <c r="H244" s="103">
        <f t="shared" si="101"/>
        <v>92.810108059432679</v>
      </c>
      <c r="I244" s="10">
        <f t="shared" si="102"/>
        <v>-1277.5</v>
      </c>
    </row>
    <row r="245" spans="1:9" ht="30" x14ac:dyDescent="0.2">
      <c r="A245" s="9" t="s">
        <v>264</v>
      </c>
      <c r="B245" s="21"/>
      <c r="C245" s="16" t="s">
        <v>247</v>
      </c>
      <c r="D245" s="10">
        <f>D246</f>
        <v>11000</v>
      </c>
      <c r="E245" s="10">
        <f t="shared" ref="E245:G245" si="124">E246</f>
        <v>11000</v>
      </c>
      <c r="F245" s="10">
        <f t="shared" si="124"/>
        <v>2124.3000000000002</v>
      </c>
      <c r="G245" s="10">
        <f t="shared" si="124"/>
        <v>2124.1999999999998</v>
      </c>
      <c r="H245" s="103">
        <f t="shared" si="101"/>
        <v>99.995292566963229</v>
      </c>
      <c r="I245" s="10">
        <f t="shared" si="102"/>
        <v>-0.1000000000003638</v>
      </c>
    </row>
    <row r="246" spans="1:9" ht="30" x14ac:dyDescent="0.2">
      <c r="A246" s="9"/>
      <c r="B246" s="21" t="s">
        <v>1</v>
      </c>
      <c r="C246" s="4" t="s">
        <v>63</v>
      </c>
      <c r="D246" s="10">
        <f>'[1]2018 (7)'!F272</f>
        <v>11000</v>
      </c>
      <c r="E246" s="10">
        <v>11000</v>
      </c>
      <c r="F246" s="10">
        <v>2124.3000000000002</v>
      </c>
      <c r="G246" s="10">
        <v>2124.1999999999998</v>
      </c>
      <c r="H246" s="103">
        <f t="shared" si="101"/>
        <v>99.995292566963229</v>
      </c>
      <c r="I246" s="10">
        <f t="shared" si="102"/>
        <v>-0.1000000000003638</v>
      </c>
    </row>
    <row r="247" spans="1:9" ht="45" x14ac:dyDescent="0.2">
      <c r="A247" s="9" t="s">
        <v>265</v>
      </c>
      <c r="B247" s="21"/>
      <c r="C247" s="23" t="s">
        <v>248</v>
      </c>
      <c r="D247" s="10">
        <f>D248</f>
        <v>2164.3000000000002</v>
      </c>
      <c r="E247" s="10">
        <f t="shared" ref="E247:G247" si="125">E248</f>
        <v>2164.3000000000002</v>
      </c>
      <c r="F247" s="10">
        <f t="shared" si="125"/>
        <v>0</v>
      </c>
      <c r="G247" s="10">
        <f t="shared" si="125"/>
        <v>0</v>
      </c>
      <c r="H247" s="103">
        <v>0</v>
      </c>
      <c r="I247" s="10">
        <f t="shared" si="102"/>
        <v>0</v>
      </c>
    </row>
    <row r="248" spans="1:9" ht="30" x14ac:dyDescent="0.2">
      <c r="A248" s="9"/>
      <c r="B248" s="21" t="s">
        <v>1</v>
      </c>
      <c r="C248" s="4" t="s">
        <v>63</v>
      </c>
      <c r="D248" s="10">
        <f>'[1]2018 (7)'!F274</f>
        <v>2164.3000000000002</v>
      </c>
      <c r="E248" s="10">
        <v>2164.3000000000002</v>
      </c>
      <c r="F248" s="10">
        <v>0</v>
      </c>
      <c r="G248" s="10">
        <v>0</v>
      </c>
      <c r="H248" s="103">
        <v>0</v>
      </c>
      <c r="I248" s="10">
        <f t="shared" si="102"/>
        <v>0</v>
      </c>
    </row>
    <row r="249" spans="1:9" ht="75" x14ac:dyDescent="0.2">
      <c r="A249" s="9" t="s">
        <v>475</v>
      </c>
      <c r="B249" s="9"/>
      <c r="C249" s="4" t="s">
        <v>476</v>
      </c>
      <c r="D249" s="10" t="s">
        <v>289</v>
      </c>
      <c r="E249" s="10">
        <f>E250</f>
        <v>14863.2</v>
      </c>
      <c r="F249" s="10">
        <f t="shared" ref="F249:G249" si="126">F250</f>
        <v>14863.1</v>
      </c>
      <c r="G249" s="10">
        <f t="shared" si="126"/>
        <v>13585.7</v>
      </c>
      <c r="H249" s="103">
        <f t="shared" si="101"/>
        <v>91.405561423929058</v>
      </c>
      <c r="I249" s="10">
        <f t="shared" si="102"/>
        <v>-1277.3999999999996</v>
      </c>
    </row>
    <row r="250" spans="1:9" ht="30" x14ac:dyDescent="0.2">
      <c r="A250" s="9"/>
      <c r="B250" s="9" t="s">
        <v>1</v>
      </c>
      <c r="C250" s="4" t="s">
        <v>63</v>
      </c>
      <c r="D250" s="10" t="s">
        <v>289</v>
      </c>
      <c r="E250" s="10">
        <v>14863.2</v>
      </c>
      <c r="F250" s="10">
        <v>14863.1</v>
      </c>
      <c r="G250" s="10">
        <v>13585.7</v>
      </c>
      <c r="H250" s="103">
        <f t="shared" si="101"/>
        <v>91.405561423929058</v>
      </c>
      <c r="I250" s="10">
        <f t="shared" si="102"/>
        <v>-1277.3999999999996</v>
      </c>
    </row>
    <row r="251" spans="1:9" ht="60" x14ac:dyDescent="0.2">
      <c r="A251" s="127" t="s">
        <v>477</v>
      </c>
      <c r="B251" s="17"/>
      <c r="C251" s="44" t="s">
        <v>478</v>
      </c>
      <c r="D251" s="10" t="s">
        <v>289</v>
      </c>
      <c r="E251" s="10">
        <f>E252</f>
        <v>780.6</v>
      </c>
      <c r="F251" s="10">
        <f t="shared" ref="F251:G251" si="127">F252</f>
        <v>780.6</v>
      </c>
      <c r="G251" s="10">
        <f t="shared" si="127"/>
        <v>780.6</v>
      </c>
      <c r="H251" s="103">
        <f t="shared" si="101"/>
        <v>100</v>
      </c>
      <c r="I251" s="10">
        <f t="shared" si="102"/>
        <v>0</v>
      </c>
    </row>
    <row r="252" spans="1:9" ht="30" x14ac:dyDescent="0.2">
      <c r="A252" s="127"/>
      <c r="B252" s="13" t="s">
        <v>1</v>
      </c>
      <c r="C252" s="4" t="s">
        <v>63</v>
      </c>
      <c r="D252" s="10" t="s">
        <v>289</v>
      </c>
      <c r="E252" s="10">
        <v>780.6</v>
      </c>
      <c r="F252" s="10">
        <v>780.6</v>
      </c>
      <c r="G252" s="10">
        <v>780.6</v>
      </c>
      <c r="H252" s="103">
        <f t="shared" si="101"/>
        <v>100</v>
      </c>
      <c r="I252" s="10">
        <f t="shared" si="102"/>
        <v>0</v>
      </c>
    </row>
    <row r="253" spans="1:9" ht="45" x14ac:dyDescent="0.2">
      <c r="A253" s="9" t="s">
        <v>433</v>
      </c>
      <c r="B253" s="21"/>
      <c r="C253" s="4" t="s">
        <v>434</v>
      </c>
      <c r="D253" s="10">
        <f>D254</f>
        <v>700</v>
      </c>
      <c r="E253" s="10">
        <f t="shared" ref="E253:G255" si="128">E254</f>
        <v>582.5</v>
      </c>
      <c r="F253" s="10">
        <f t="shared" si="128"/>
        <v>0</v>
      </c>
      <c r="G253" s="10">
        <f t="shared" si="128"/>
        <v>0</v>
      </c>
      <c r="H253" s="103">
        <v>0</v>
      </c>
      <c r="I253" s="10">
        <f t="shared" si="102"/>
        <v>0</v>
      </c>
    </row>
    <row r="254" spans="1:9" ht="45" x14ac:dyDescent="0.2">
      <c r="A254" s="9" t="s">
        <v>435</v>
      </c>
      <c r="B254" s="21"/>
      <c r="C254" s="23" t="s">
        <v>436</v>
      </c>
      <c r="D254" s="10">
        <f>D255</f>
        <v>700</v>
      </c>
      <c r="E254" s="10">
        <f t="shared" si="128"/>
        <v>582.5</v>
      </c>
      <c r="F254" s="10">
        <f t="shared" si="128"/>
        <v>0</v>
      </c>
      <c r="G254" s="10">
        <f t="shared" si="128"/>
        <v>0</v>
      </c>
      <c r="H254" s="103">
        <v>0</v>
      </c>
      <c r="I254" s="10">
        <f t="shared" si="102"/>
        <v>0</v>
      </c>
    </row>
    <row r="255" spans="1:9" ht="105" x14ac:dyDescent="0.2">
      <c r="A255" s="9" t="s">
        <v>437</v>
      </c>
      <c r="B255" s="21"/>
      <c r="C255" s="23" t="s">
        <v>438</v>
      </c>
      <c r="D255" s="10">
        <f>D256</f>
        <v>700</v>
      </c>
      <c r="E255" s="10">
        <f t="shared" si="128"/>
        <v>582.5</v>
      </c>
      <c r="F255" s="10">
        <f t="shared" si="128"/>
        <v>0</v>
      </c>
      <c r="G255" s="10">
        <f t="shared" si="128"/>
        <v>0</v>
      </c>
      <c r="H255" s="103">
        <v>0</v>
      </c>
      <c r="I255" s="10">
        <f t="shared" si="102"/>
        <v>0</v>
      </c>
    </row>
    <row r="256" spans="1:9" ht="34.5" customHeight="1" x14ac:dyDescent="0.2">
      <c r="A256" s="9"/>
      <c r="B256" s="21" t="s">
        <v>439</v>
      </c>
      <c r="C256" s="23" t="s">
        <v>440</v>
      </c>
      <c r="D256" s="10">
        <f>'[1]2018 (7)'!F313</f>
        <v>700</v>
      </c>
      <c r="E256" s="10">
        <v>582.5</v>
      </c>
      <c r="F256" s="10">
        <v>0</v>
      </c>
      <c r="G256" s="10">
        <v>0</v>
      </c>
      <c r="H256" s="103">
        <v>0</v>
      </c>
      <c r="I256" s="10">
        <f t="shared" si="102"/>
        <v>0</v>
      </c>
    </row>
    <row r="257" spans="1:9" ht="75" x14ac:dyDescent="0.2">
      <c r="A257" s="9" t="s">
        <v>245</v>
      </c>
      <c r="B257" s="21"/>
      <c r="C257" s="4" t="s">
        <v>250</v>
      </c>
      <c r="D257" s="10">
        <f>D258</f>
        <v>892.8</v>
      </c>
      <c r="E257" s="10">
        <f t="shared" ref="E257:G259" si="129">E258</f>
        <v>892.8</v>
      </c>
      <c r="F257" s="10">
        <f t="shared" si="129"/>
        <v>0</v>
      </c>
      <c r="G257" s="10">
        <f t="shared" si="129"/>
        <v>0</v>
      </c>
      <c r="H257" s="103">
        <v>0</v>
      </c>
      <c r="I257" s="10">
        <f t="shared" si="102"/>
        <v>0</v>
      </c>
    </row>
    <row r="258" spans="1:9" ht="45" x14ac:dyDescent="0.2">
      <c r="A258" s="9" t="s">
        <v>266</v>
      </c>
      <c r="B258" s="9"/>
      <c r="C258" s="23" t="s">
        <v>251</v>
      </c>
      <c r="D258" s="10">
        <f>D259</f>
        <v>892.8</v>
      </c>
      <c r="E258" s="10">
        <f t="shared" si="129"/>
        <v>892.8</v>
      </c>
      <c r="F258" s="10">
        <f t="shared" si="129"/>
        <v>0</v>
      </c>
      <c r="G258" s="10">
        <f t="shared" si="129"/>
        <v>0</v>
      </c>
      <c r="H258" s="103">
        <v>0</v>
      </c>
      <c r="I258" s="10">
        <f t="shared" si="102"/>
        <v>0</v>
      </c>
    </row>
    <row r="259" spans="1:9" ht="45" x14ac:dyDescent="0.2">
      <c r="A259" s="9" t="s">
        <v>267</v>
      </c>
      <c r="B259" s="21"/>
      <c r="C259" s="23" t="s">
        <v>252</v>
      </c>
      <c r="D259" s="10">
        <f>D260</f>
        <v>892.8</v>
      </c>
      <c r="E259" s="10">
        <f t="shared" si="129"/>
        <v>892.8</v>
      </c>
      <c r="F259" s="10">
        <f t="shared" si="129"/>
        <v>0</v>
      </c>
      <c r="G259" s="10">
        <f t="shared" si="129"/>
        <v>0</v>
      </c>
      <c r="H259" s="103">
        <v>0</v>
      </c>
      <c r="I259" s="10">
        <f t="shared" si="102"/>
        <v>0</v>
      </c>
    </row>
    <row r="260" spans="1:9" ht="15" x14ac:dyDescent="0.2">
      <c r="A260" s="9"/>
      <c r="B260" s="21">
        <v>500</v>
      </c>
      <c r="C260" s="23" t="s">
        <v>13</v>
      </c>
      <c r="D260" s="10">
        <f>'[1]2018 (7)'!F407</f>
        <v>892.8</v>
      </c>
      <c r="E260" s="10">
        <v>892.8</v>
      </c>
      <c r="F260" s="10">
        <v>0</v>
      </c>
      <c r="G260" s="10">
        <v>0</v>
      </c>
      <c r="H260" s="103">
        <v>0</v>
      </c>
      <c r="I260" s="10">
        <f t="shared" si="102"/>
        <v>0</v>
      </c>
    </row>
    <row r="261" spans="1:9" ht="45" x14ac:dyDescent="0.2">
      <c r="A261" s="9" t="s">
        <v>449</v>
      </c>
      <c r="B261" s="21"/>
      <c r="C261" s="23" t="s">
        <v>450</v>
      </c>
      <c r="D261" s="10">
        <f>D262</f>
        <v>2.6</v>
      </c>
      <c r="E261" s="10">
        <f t="shared" ref="E261:F263" si="130">E262</f>
        <v>2990</v>
      </c>
      <c r="F261" s="10">
        <f t="shared" si="130"/>
        <v>0</v>
      </c>
      <c r="G261" s="10">
        <f>G262</f>
        <v>0</v>
      </c>
      <c r="H261" s="103">
        <v>0</v>
      </c>
      <c r="I261" s="10">
        <f t="shared" si="102"/>
        <v>0</v>
      </c>
    </row>
    <row r="262" spans="1:9" ht="45" x14ac:dyDescent="0.2">
      <c r="A262" s="9" t="s">
        <v>451</v>
      </c>
      <c r="B262" s="9"/>
      <c r="C262" s="4" t="s">
        <v>452</v>
      </c>
      <c r="D262" s="10">
        <f>D263</f>
        <v>2.6</v>
      </c>
      <c r="E262" s="10">
        <f>E263+E265</f>
        <v>2990</v>
      </c>
      <c r="F262" s="10">
        <f t="shared" ref="F262:G262" si="131">F263+F265</f>
        <v>0</v>
      </c>
      <c r="G262" s="10">
        <f t="shared" si="131"/>
        <v>0</v>
      </c>
      <c r="H262" s="103">
        <v>0</v>
      </c>
      <c r="I262" s="10">
        <f t="shared" si="102"/>
        <v>0</v>
      </c>
    </row>
    <row r="263" spans="1:9" ht="30" x14ac:dyDescent="0.2">
      <c r="A263" s="9" t="s">
        <v>453</v>
      </c>
      <c r="B263" s="21"/>
      <c r="C263" s="23" t="s">
        <v>454</v>
      </c>
      <c r="D263" s="10">
        <f>D264</f>
        <v>2.6</v>
      </c>
      <c r="E263" s="10">
        <f t="shared" si="130"/>
        <v>0</v>
      </c>
      <c r="F263" s="10">
        <f t="shared" si="130"/>
        <v>0</v>
      </c>
      <c r="G263" s="10">
        <f>G264</f>
        <v>0</v>
      </c>
      <c r="H263" s="103">
        <v>0</v>
      </c>
      <c r="I263" s="10">
        <f t="shared" si="102"/>
        <v>0</v>
      </c>
    </row>
    <row r="264" spans="1:9" ht="30" x14ac:dyDescent="0.2">
      <c r="A264" s="9"/>
      <c r="B264" s="9" t="s">
        <v>1</v>
      </c>
      <c r="C264" s="4" t="s">
        <v>63</v>
      </c>
      <c r="D264" s="10">
        <f>'[1]2018 (7)'!F366</f>
        <v>2.6</v>
      </c>
      <c r="E264" s="10">
        <v>0</v>
      </c>
      <c r="F264" s="10">
        <v>0</v>
      </c>
      <c r="G264" s="10">
        <v>0</v>
      </c>
      <c r="H264" s="103">
        <v>0</v>
      </c>
      <c r="I264" s="10">
        <f t="shared" si="102"/>
        <v>0</v>
      </c>
    </row>
    <row r="265" spans="1:9" ht="30" x14ac:dyDescent="0.2">
      <c r="A265" s="9" t="s">
        <v>483</v>
      </c>
      <c r="B265" s="9"/>
      <c r="C265" s="31" t="s">
        <v>454</v>
      </c>
      <c r="D265" s="10" t="s">
        <v>289</v>
      </c>
      <c r="E265" s="103">
        <f>E266</f>
        <v>2990</v>
      </c>
      <c r="F265" s="103">
        <f t="shared" ref="F265:G265" si="132">F266</f>
        <v>0</v>
      </c>
      <c r="G265" s="103">
        <f t="shared" si="132"/>
        <v>0</v>
      </c>
      <c r="H265" s="103">
        <v>0</v>
      </c>
      <c r="I265" s="10">
        <f t="shared" si="102"/>
        <v>0</v>
      </c>
    </row>
    <row r="266" spans="1:9" ht="30" x14ac:dyDescent="0.2">
      <c r="A266" s="9"/>
      <c r="B266" s="9" t="s">
        <v>1</v>
      </c>
      <c r="C266" s="31" t="s">
        <v>63</v>
      </c>
      <c r="D266" s="10" t="s">
        <v>289</v>
      </c>
      <c r="E266" s="103">
        <v>2990</v>
      </c>
      <c r="F266" s="103">
        <v>0</v>
      </c>
      <c r="G266" s="103">
        <v>0</v>
      </c>
      <c r="H266" s="103">
        <v>0</v>
      </c>
      <c r="I266" s="10">
        <f t="shared" ref="I266:I329" si="133">G266-F266</f>
        <v>0</v>
      </c>
    </row>
    <row r="267" spans="1:9" ht="45" x14ac:dyDescent="0.2">
      <c r="A267" s="9" t="s">
        <v>297</v>
      </c>
      <c r="B267" s="21"/>
      <c r="C267" s="23" t="s">
        <v>298</v>
      </c>
      <c r="D267" s="10">
        <f>D268+D276</f>
        <v>1262.3</v>
      </c>
      <c r="E267" s="10">
        <f>E268+E276</f>
        <v>1575.1000000000001</v>
      </c>
      <c r="F267" s="10">
        <f>F268+F276</f>
        <v>0</v>
      </c>
      <c r="G267" s="10">
        <f>G268+G276</f>
        <v>0</v>
      </c>
      <c r="H267" s="103">
        <v>0</v>
      </c>
      <c r="I267" s="10">
        <f t="shared" si="133"/>
        <v>0</v>
      </c>
    </row>
    <row r="268" spans="1:9" ht="45" x14ac:dyDescent="0.2">
      <c r="A268" s="9" t="s">
        <v>299</v>
      </c>
      <c r="B268" s="21"/>
      <c r="C268" s="24" t="s">
        <v>300</v>
      </c>
      <c r="D268" s="10">
        <f>D269</f>
        <v>1252.3</v>
      </c>
      <c r="E268" s="10">
        <f t="shared" ref="E268:G268" si="134">E269</f>
        <v>1565.1000000000001</v>
      </c>
      <c r="F268" s="10">
        <f t="shared" si="134"/>
        <v>0</v>
      </c>
      <c r="G268" s="10">
        <f t="shared" si="134"/>
        <v>0</v>
      </c>
      <c r="H268" s="103">
        <v>0</v>
      </c>
      <c r="I268" s="10">
        <f t="shared" si="133"/>
        <v>0</v>
      </c>
    </row>
    <row r="269" spans="1:9" ht="75" x14ac:dyDescent="0.2">
      <c r="A269" s="9" t="s">
        <v>301</v>
      </c>
      <c r="B269" s="21"/>
      <c r="C269" s="18" t="s">
        <v>302</v>
      </c>
      <c r="D269" s="10">
        <f>D270+D272</f>
        <v>1252.3</v>
      </c>
      <c r="E269" s="10">
        <f>E270+E272+E274</f>
        <v>1565.1000000000001</v>
      </c>
      <c r="F269" s="10">
        <f>F270+F272</f>
        <v>0</v>
      </c>
      <c r="G269" s="10">
        <f>G270+G272</f>
        <v>0</v>
      </c>
      <c r="H269" s="103">
        <v>0</v>
      </c>
      <c r="I269" s="10">
        <f t="shared" si="133"/>
        <v>0</v>
      </c>
    </row>
    <row r="270" spans="1:9" ht="45" x14ac:dyDescent="0.2">
      <c r="A270" s="9" t="s">
        <v>303</v>
      </c>
      <c r="B270" s="21"/>
      <c r="C270" s="4" t="s">
        <v>280</v>
      </c>
      <c r="D270" s="10">
        <f>D271</f>
        <v>284.8</v>
      </c>
      <c r="E270" s="10">
        <f t="shared" ref="E270:G270" si="135">E271</f>
        <v>139.9</v>
      </c>
      <c r="F270" s="10">
        <f t="shared" si="135"/>
        <v>0</v>
      </c>
      <c r="G270" s="10">
        <f t="shared" si="135"/>
        <v>0</v>
      </c>
      <c r="H270" s="103">
        <v>0</v>
      </c>
      <c r="I270" s="10">
        <f t="shared" si="133"/>
        <v>0</v>
      </c>
    </row>
    <row r="271" spans="1:9" ht="45" x14ac:dyDescent="0.2">
      <c r="A271" s="9"/>
      <c r="B271" s="21" t="s">
        <v>4</v>
      </c>
      <c r="C271" s="4" t="s">
        <v>20</v>
      </c>
      <c r="D271" s="10">
        <f>'[1]2018 (7)'!F16</f>
        <v>284.8</v>
      </c>
      <c r="E271" s="10">
        <f>139.9</f>
        <v>139.9</v>
      </c>
      <c r="F271" s="10">
        <v>0</v>
      </c>
      <c r="G271" s="10">
        <v>0</v>
      </c>
      <c r="H271" s="103">
        <v>0</v>
      </c>
      <c r="I271" s="10">
        <f t="shared" si="133"/>
        <v>0</v>
      </c>
    </row>
    <row r="272" spans="1:9" ht="30" x14ac:dyDescent="0.2">
      <c r="A272" s="9" t="s">
        <v>376</v>
      </c>
      <c r="B272" s="21"/>
      <c r="C272" s="33" t="s">
        <v>377</v>
      </c>
      <c r="D272" s="10">
        <f>D273</f>
        <v>967.5</v>
      </c>
      <c r="E272" s="10">
        <f t="shared" ref="E272:G272" si="136">E273</f>
        <v>1417.5</v>
      </c>
      <c r="F272" s="10">
        <f t="shared" si="136"/>
        <v>0</v>
      </c>
      <c r="G272" s="10">
        <f t="shared" si="136"/>
        <v>0</v>
      </c>
      <c r="H272" s="103">
        <v>0</v>
      </c>
      <c r="I272" s="10">
        <f t="shared" si="133"/>
        <v>0</v>
      </c>
    </row>
    <row r="273" spans="1:9" ht="15" x14ac:dyDescent="0.2">
      <c r="A273" s="67"/>
      <c r="B273" s="58">
        <v>800</v>
      </c>
      <c r="C273" s="44" t="s">
        <v>9</v>
      </c>
      <c r="D273" s="10">
        <f>'[1]2018 (7)'!F245</f>
        <v>967.5</v>
      </c>
      <c r="E273" s="10">
        <v>1417.5</v>
      </c>
      <c r="F273" s="10">
        <v>0</v>
      </c>
      <c r="G273" s="10">
        <v>0</v>
      </c>
      <c r="H273" s="103">
        <v>0</v>
      </c>
      <c r="I273" s="10">
        <f t="shared" si="133"/>
        <v>0</v>
      </c>
    </row>
    <row r="274" spans="1:9" ht="90" x14ac:dyDescent="0.2">
      <c r="A274" s="132" t="s">
        <v>506</v>
      </c>
      <c r="B274" s="32"/>
      <c r="C274" s="56" t="s">
        <v>507</v>
      </c>
      <c r="D274" s="10" t="s">
        <v>289</v>
      </c>
      <c r="E274" s="10">
        <f>E275</f>
        <v>7.7</v>
      </c>
      <c r="F274" s="10">
        <f t="shared" ref="F274:G274" si="137">F275</f>
        <v>0</v>
      </c>
      <c r="G274" s="10">
        <f t="shared" si="137"/>
        <v>0</v>
      </c>
      <c r="H274" s="103">
        <v>0</v>
      </c>
      <c r="I274" s="10">
        <f t="shared" si="133"/>
        <v>0</v>
      </c>
    </row>
    <row r="275" spans="1:9" ht="75" x14ac:dyDescent="0.2">
      <c r="A275" s="22"/>
      <c r="B275" s="28" t="s">
        <v>0</v>
      </c>
      <c r="C275" s="4" t="s">
        <v>62</v>
      </c>
      <c r="D275" s="10" t="s">
        <v>289</v>
      </c>
      <c r="E275" s="10">
        <v>7.7</v>
      </c>
      <c r="F275" s="10">
        <v>0</v>
      </c>
      <c r="G275" s="10">
        <v>0</v>
      </c>
      <c r="H275" s="103">
        <v>0</v>
      </c>
      <c r="I275" s="10">
        <f t="shared" si="133"/>
        <v>0</v>
      </c>
    </row>
    <row r="276" spans="1:9" ht="60" x14ac:dyDescent="0.2">
      <c r="A276" s="67" t="s">
        <v>378</v>
      </c>
      <c r="B276" s="58"/>
      <c r="C276" s="44" t="s">
        <v>379</v>
      </c>
      <c r="D276" s="10">
        <f>D277</f>
        <v>10</v>
      </c>
      <c r="E276" s="10">
        <f t="shared" ref="E276:G278" si="138">E277</f>
        <v>10</v>
      </c>
      <c r="F276" s="10">
        <f t="shared" si="138"/>
        <v>0</v>
      </c>
      <c r="G276" s="10">
        <f t="shared" si="138"/>
        <v>0</v>
      </c>
      <c r="H276" s="103">
        <v>0</v>
      </c>
      <c r="I276" s="10">
        <f t="shared" si="133"/>
        <v>0</v>
      </c>
    </row>
    <row r="277" spans="1:9" ht="45" x14ac:dyDescent="0.2">
      <c r="A277" s="67" t="s">
        <v>380</v>
      </c>
      <c r="B277" s="58"/>
      <c r="C277" s="44" t="s">
        <v>381</v>
      </c>
      <c r="D277" s="10">
        <f>D278</f>
        <v>10</v>
      </c>
      <c r="E277" s="10">
        <f t="shared" si="138"/>
        <v>10</v>
      </c>
      <c r="F277" s="10">
        <f t="shared" si="138"/>
        <v>0</v>
      </c>
      <c r="G277" s="10">
        <f t="shared" si="138"/>
        <v>0</v>
      </c>
      <c r="H277" s="103">
        <v>0</v>
      </c>
      <c r="I277" s="10">
        <f t="shared" si="133"/>
        <v>0</v>
      </c>
    </row>
    <row r="278" spans="1:9" ht="30" x14ac:dyDescent="0.2">
      <c r="A278" s="67" t="s">
        <v>382</v>
      </c>
      <c r="B278" s="58"/>
      <c r="C278" s="61" t="s">
        <v>383</v>
      </c>
      <c r="D278" s="10">
        <f>D279</f>
        <v>10</v>
      </c>
      <c r="E278" s="10">
        <f t="shared" si="138"/>
        <v>10</v>
      </c>
      <c r="F278" s="10">
        <f t="shared" si="138"/>
        <v>0</v>
      </c>
      <c r="G278" s="10">
        <f t="shared" si="138"/>
        <v>0</v>
      </c>
      <c r="H278" s="103">
        <v>0</v>
      </c>
      <c r="I278" s="10">
        <f t="shared" si="133"/>
        <v>0</v>
      </c>
    </row>
    <row r="279" spans="1:9" ht="30" x14ac:dyDescent="0.2">
      <c r="A279" s="67"/>
      <c r="B279" s="13">
        <v>200</v>
      </c>
      <c r="C279" s="33" t="s">
        <v>63</v>
      </c>
      <c r="D279" s="10">
        <f>'[1]2018 (7)'!F249</f>
        <v>10</v>
      </c>
      <c r="E279" s="10">
        <v>10</v>
      </c>
      <c r="F279" s="10">
        <v>0</v>
      </c>
      <c r="G279" s="10">
        <v>0</v>
      </c>
      <c r="H279" s="103">
        <v>0</v>
      </c>
      <c r="I279" s="10">
        <f t="shared" si="133"/>
        <v>0</v>
      </c>
    </row>
    <row r="280" spans="1:9" ht="75" x14ac:dyDescent="0.2">
      <c r="A280" s="67" t="s">
        <v>307</v>
      </c>
      <c r="B280" s="9"/>
      <c r="C280" s="26" t="s">
        <v>308</v>
      </c>
      <c r="D280" s="10">
        <f>D281</f>
        <v>26656.100000000002</v>
      </c>
      <c r="E280" s="10">
        <f t="shared" ref="E280:G280" si="139">E281</f>
        <v>41443.300000000003</v>
      </c>
      <c r="F280" s="10">
        <f t="shared" si="139"/>
        <v>648.9</v>
      </c>
      <c r="G280" s="10">
        <f t="shared" si="139"/>
        <v>648.9</v>
      </c>
      <c r="H280" s="103">
        <f t="shared" ref="H280:H329" si="140">G280/F280*100</f>
        <v>100</v>
      </c>
      <c r="I280" s="10">
        <f t="shared" si="133"/>
        <v>0</v>
      </c>
    </row>
    <row r="281" spans="1:9" ht="75" x14ac:dyDescent="0.2">
      <c r="A281" s="67" t="s">
        <v>309</v>
      </c>
      <c r="B281" s="17"/>
      <c r="C281" s="44" t="s">
        <v>36</v>
      </c>
      <c r="D281" s="10">
        <f>D285+D282</f>
        <v>26656.100000000002</v>
      </c>
      <c r="E281" s="10">
        <f>E285+E282+E283+E284</f>
        <v>41443.300000000003</v>
      </c>
      <c r="F281" s="10">
        <f t="shared" ref="F281:G281" si="141">F285+F282+F283+F284</f>
        <v>648.9</v>
      </c>
      <c r="G281" s="10">
        <f t="shared" si="141"/>
        <v>648.9</v>
      </c>
      <c r="H281" s="103">
        <f t="shared" si="140"/>
        <v>100</v>
      </c>
      <c r="I281" s="10">
        <f t="shared" si="133"/>
        <v>0</v>
      </c>
    </row>
    <row r="282" spans="1:9" ht="30" x14ac:dyDescent="0.2">
      <c r="A282" s="67"/>
      <c r="B282" s="13">
        <v>200</v>
      </c>
      <c r="C282" s="4" t="s">
        <v>63</v>
      </c>
      <c r="D282" s="10">
        <f>'[1]2018 (7)'!F32+'[1]2018 (7)'!F50+'[1]2018 (7)'!F59</f>
        <v>6617.4000000000005</v>
      </c>
      <c r="E282" s="10">
        <v>131.1</v>
      </c>
      <c r="F282" s="10">
        <v>0</v>
      </c>
      <c r="G282" s="10">
        <v>0</v>
      </c>
      <c r="H282" s="103">
        <v>0</v>
      </c>
      <c r="I282" s="10">
        <f t="shared" si="133"/>
        <v>0</v>
      </c>
    </row>
    <row r="283" spans="1:9" ht="15" x14ac:dyDescent="0.2">
      <c r="A283" s="67"/>
      <c r="B283" s="17" t="s">
        <v>12</v>
      </c>
      <c r="C283" s="4" t="s">
        <v>13</v>
      </c>
      <c r="D283" s="10" t="s">
        <v>289</v>
      </c>
      <c r="E283" s="10">
        <v>2926.7</v>
      </c>
      <c r="F283" s="10">
        <v>0</v>
      </c>
      <c r="G283" s="10">
        <v>0</v>
      </c>
      <c r="H283" s="103">
        <v>0</v>
      </c>
      <c r="I283" s="10">
        <f t="shared" si="133"/>
        <v>0</v>
      </c>
    </row>
    <row r="284" spans="1:9" ht="45" x14ac:dyDescent="0.2">
      <c r="A284" s="67"/>
      <c r="B284" s="21" t="s">
        <v>4</v>
      </c>
      <c r="C284" s="4" t="s">
        <v>20</v>
      </c>
      <c r="D284" s="10" t="s">
        <v>289</v>
      </c>
      <c r="E284" s="10">
        <v>27726.400000000001</v>
      </c>
      <c r="F284" s="10">
        <v>648.9</v>
      </c>
      <c r="G284" s="10">
        <v>648.9</v>
      </c>
      <c r="H284" s="103">
        <f t="shared" si="140"/>
        <v>100</v>
      </c>
      <c r="I284" s="10">
        <f t="shared" si="133"/>
        <v>0</v>
      </c>
    </row>
    <row r="285" spans="1:9" ht="15" x14ac:dyDescent="0.2">
      <c r="A285" s="67"/>
      <c r="B285" s="17" t="s">
        <v>8</v>
      </c>
      <c r="C285" s="33" t="s">
        <v>9</v>
      </c>
      <c r="D285" s="10">
        <f>'[1]2018 (7)'!F401</f>
        <v>20038.7</v>
      </c>
      <c r="E285" s="10">
        <v>10659.1</v>
      </c>
      <c r="F285" s="10">
        <v>0</v>
      </c>
      <c r="G285" s="10">
        <v>0</v>
      </c>
      <c r="H285" s="103">
        <v>0</v>
      </c>
      <c r="I285" s="10">
        <f t="shared" si="133"/>
        <v>0</v>
      </c>
    </row>
    <row r="286" spans="1:9" ht="15" x14ac:dyDescent="0.2">
      <c r="A286" s="22" t="s">
        <v>91</v>
      </c>
      <c r="B286" s="13"/>
      <c r="C286" s="4" t="s">
        <v>14</v>
      </c>
      <c r="D286" s="10">
        <f>D287+D328+D333+D338+D341</f>
        <v>53298.999999999993</v>
      </c>
      <c r="E286" s="10">
        <f>E287+E328+E333+E338+E341+E344</f>
        <v>62439.799999999988</v>
      </c>
      <c r="F286" s="10">
        <f t="shared" ref="F286:G286" si="142">F287+F328+F333+F338+F341+F344</f>
        <v>12451.8</v>
      </c>
      <c r="G286" s="10">
        <f t="shared" si="142"/>
        <v>12303.699999999997</v>
      </c>
      <c r="H286" s="103">
        <f t="shared" si="140"/>
        <v>98.810613726529482</v>
      </c>
      <c r="I286" s="10">
        <f t="shared" si="133"/>
        <v>-148.10000000000218</v>
      </c>
    </row>
    <row r="287" spans="1:9" ht="45" x14ac:dyDescent="0.2">
      <c r="A287" s="84" t="s">
        <v>74</v>
      </c>
      <c r="B287" s="85"/>
      <c r="C287" s="86" t="s">
        <v>73</v>
      </c>
      <c r="D287" s="10">
        <f>D288+D290+D294+D296+D299+D301+D303+D308+D310+D313+D316+D318+D321+D323+D325</f>
        <v>47591.6</v>
      </c>
      <c r="E287" s="10">
        <f>E288+E290+E294+E296+E299+E301+E303+E308+E310+E313+E316+E318+E321+E323+E325+E306</f>
        <v>47595.6</v>
      </c>
      <c r="F287" s="10">
        <f t="shared" ref="F287:G287" si="143">F288+F290+F294+F296+F299+F301+F303+F308+F310+F313+F316+F318+F321+F323+F325</f>
        <v>12008.5</v>
      </c>
      <c r="G287" s="10">
        <f t="shared" si="143"/>
        <v>11860.399999999998</v>
      </c>
      <c r="H287" s="103">
        <f t="shared" si="140"/>
        <v>98.766706915934535</v>
      </c>
      <c r="I287" s="10">
        <f t="shared" si="133"/>
        <v>-148.10000000000218</v>
      </c>
    </row>
    <row r="288" spans="1:9" ht="15" x14ac:dyDescent="0.2">
      <c r="A288" s="87" t="s">
        <v>75</v>
      </c>
      <c r="B288" s="88"/>
      <c r="C288" s="89" t="s">
        <v>15</v>
      </c>
      <c r="D288" s="10">
        <f>D289</f>
        <v>1663.4</v>
      </c>
      <c r="E288" s="10">
        <f t="shared" ref="E288:G288" si="144">E289</f>
        <v>1663.4</v>
      </c>
      <c r="F288" s="10">
        <f t="shared" si="144"/>
        <v>465.5</v>
      </c>
      <c r="G288" s="10">
        <f t="shared" si="144"/>
        <v>465.5</v>
      </c>
      <c r="H288" s="103">
        <f t="shared" si="140"/>
        <v>100</v>
      </c>
      <c r="I288" s="10">
        <f t="shared" si="133"/>
        <v>0</v>
      </c>
    </row>
    <row r="289" spans="1:9" ht="75" x14ac:dyDescent="0.2">
      <c r="A289" s="67"/>
      <c r="B289" s="17">
        <v>100</v>
      </c>
      <c r="C289" s="83" t="s">
        <v>62</v>
      </c>
      <c r="D289" s="10">
        <f>'[1]2018 (7)'!F135</f>
        <v>1663.4</v>
      </c>
      <c r="E289" s="10">
        <v>1663.4</v>
      </c>
      <c r="F289" s="10">
        <v>465.5</v>
      </c>
      <c r="G289" s="10">
        <v>465.5</v>
      </c>
      <c r="H289" s="103">
        <f t="shared" si="140"/>
        <v>100</v>
      </c>
      <c r="I289" s="10">
        <f t="shared" si="133"/>
        <v>0</v>
      </c>
    </row>
    <row r="290" spans="1:9" ht="30" x14ac:dyDescent="0.2">
      <c r="A290" s="67" t="s">
        <v>187</v>
      </c>
      <c r="B290" s="49"/>
      <c r="C290" s="24" t="s">
        <v>70</v>
      </c>
      <c r="D290" s="10">
        <f>D291+D292+D293</f>
        <v>36901.200000000004</v>
      </c>
      <c r="E290" s="10">
        <f t="shared" ref="E290:G290" si="145">E291+E292+E293</f>
        <v>36901.200000000004</v>
      </c>
      <c r="F290" s="10">
        <f t="shared" si="145"/>
        <v>9352.5</v>
      </c>
      <c r="G290" s="10">
        <f t="shared" si="145"/>
        <v>9322.9</v>
      </c>
      <c r="H290" s="103">
        <f t="shared" si="140"/>
        <v>99.683507083667465</v>
      </c>
      <c r="I290" s="10">
        <f t="shared" si="133"/>
        <v>-29.600000000000364</v>
      </c>
    </row>
    <row r="291" spans="1:9" ht="75" x14ac:dyDescent="0.2">
      <c r="A291" s="9"/>
      <c r="B291" s="13" t="s">
        <v>0</v>
      </c>
      <c r="C291" s="4" t="s">
        <v>62</v>
      </c>
      <c r="D291" s="10">
        <f>'[1]2018 (7)'!F149</f>
        <v>30478.2</v>
      </c>
      <c r="E291" s="10">
        <v>30478.2</v>
      </c>
      <c r="F291" s="10">
        <v>8040.8</v>
      </c>
      <c r="G291" s="10">
        <v>8029.6</v>
      </c>
      <c r="H291" s="103">
        <f t="shared" si="140"/>
        <v>99.860710377076913</v>
      </c>
      <c r="I291" s="10">
        <f t="shared" si="133"/>
        <v>-11.199999999999818</v>
      </c>
    </row>
    <row r="292" spans="1:9" ht="30" x14ac:dyDescent="0.2">
      <c r="A292" s="9"/>
      <c r="B292" s="22" t="s">
        <v>1</v>
      </c>
      <c r="C292" s="23" t="s">
        <v>63</v>
      </c>
      <c r="D292" s="10">
        <f>'[1]2018 (7)'!F150</f>
        <v>6372.2000000000007</v>
      </c>
      <c r="E292" s="10">
        <v>6372.2</v>
      </c>
      <c r="F292" s="10">
        <v>1301.9000000000001</v>
      </c>
      <c r="G292" s="10">
        <v>1283.5</v>
      </c>
      <c r="H292" s="103">
        <f t="shared" si="140"/>
        <v>98.586681004685445</v>
      </c>
      <c r="I292" s="10">
        <f t="shared" si="133"/>
        <v>-18.400000000000091</v>
      </c>
    </row>
    <row r="293" spans="1:9" ht="15" x14ac:dyDescent="0.2">
      <c r="A293" s="9"/>
      <c r="B293" s="22" t="s">
        <v>8</v>
      </c>
      <c r="C293" s="23" t="s">
        <v>9</v>
      </c>
      <c r="D293" s="10">
        <f>'[1]2018 (7)'!F151</f>
        <v>50.8</v>
      </c>
      <c r="E293" s="10">
        <v>50.8</v>
      </c>
      <c r="F293" s="10">
        <v>9.8000000000000007</v>
      </c>
      <c r="G293" s="10">
        <v>9.8000000000000007</v>
      </c>
      <c r="H293" s="103">
        <f t="shared" si="140"/>
        <v>100</v>
      </c>
      <c r="I293" s="10">
        <f t="shared" si="133"/>
        <v>0</v>
      </c>
    </row>
    <row r="294" spans="1:9" ht="30" x14ac:dyDescent="0.2">
      <c r="A294" s="9" t="s">
        <v>185</v>
      </c>
      <c r="B294" s="22"/>
      <c r="C294" s="23" t="s">
        <v>16</v>
      </c>
      <c r="D294" s="10">
        <f>D295</f>
        <v>1077.7</v>
      </c>
      <c r="E294" s="10">
        <f t="shared" ref="E294:G294" si="146">E295</f>
        <v>1077.7</v>
      </c>
      <c r="F294" s="10">
        <f t="shared" si="146"/>
        <v>276.5</v>
      </c>
      <c r="G294" s="10">
        <f t="shared" si="146"/>
        <v>276.5</v>
      </c>
      <c r="H294" s="103">
        <f t="shared" si="140"/>
        <v>100</v>
      </c>
      <c r="I294" s="10">
        <f t="shared" si="133"/>
        <v>0</v>
      </c>
    </row>
    <row r="295" spans="1:9" ht="75" x14ac:dyDescent="0.2">
      <c r="A295" s="9"/>
      <c r="B295" s="32" t="s">
        <v>0</v>
      </c>
      <c r="C295" s="31" t="s">
        <v>62</v>
      </c>
      <c r="D295" s="10">
        <f>'[1]2018 (7)'!F125</f>
        <v>1077.7</v>
      </c>
      <c r="E295" s="10">
        <v>1077.7</v>
      </c>
      <c r="F295" s="10">
        <v>276.5</v>
      </c>
      <c r="G295" s="10">
        <v>276.5</v>
      </c>
      <c r="H295" s="103">
        <f t="shared" si="140"/>
        <v>100</v>
      </c>
      <c r="I295" s="10">
        <f t="shared" si="133"/>
        <v>0</v>
      </c>
    </row>
    <row r="296" spans="1:9" ht="45" x14ac:dyDescent="0.2">
      <c r="A296" s="67" t="s">
        <v>186</v>
      </c>
      <c r="B296" s="9"/>
      <c r="C296" s="26" t="s">
        <v>76</v>
      </c>
      <c r="D296" s="25">
        <f>D297+D298</f>
        <v>1673.4</v>
      </c>
      <c r="E296" s="25">
        <f t="shared" ref="E296:G296" si="147">E297+E298</f>
        <v>1673.4</v>
      </c>
      <c r="F296" s="25">
        <f t="shared" si="147"/>
        <v>372.3</v>
      </c>
      <c r="G296" s="25">
        <f t="shared" si="147"/>
        <v>371.79999999999995</v>
      </c>
      <c r="H296" s="103">
        <f t="shared" si="140"/>
        <v>99.865699704539338</v>
      </c>
      <c r="I296" s="10">
        <f t="shared" si="133"/>
        <v>-0.50000000000005684</v>
      </c>
    </row>
    <row r="297" spans="1:9" ht="75" x14ac:dyDescent="0.2">
      <c r="A297" s="72"/>
      <c r="B297" s="9" t="s">
        <v>0</v>
      </c>
      <c r="C297" s="23" t="s">
        <v>62</v>
      </c>
      <c r="D297" s="10">
        <f>'[1]2018 (7)'!F127</f>
        <v>1399.5</v>
      </c>
      <c r="E297" s="43">
        <v>1450</v>
      </c>
      <c r="F297" s="43">
        <v>355</v>
      </c>
      <c r="G297" s="43">
        <v>354.9</v>
      </c>
      <c r="H297" s="103">
        <f t="shared" si="140"/>
        <v>99.971830985915489</v>
      </c>
      <c r="I297" s="10">
        <f t="shared" si="133"/>
        <v>-0.10000000000002274</v>
      </c>
    </row>
    <row r="298" spans="1:9" ht="30" x14ac:dyDescent="0.2">
      <c r="A298" s="72"/>
      <c r="B298" s="17">
        <v>200</v>
      </c>
      <c r="C298" s="18" t="s">
        <v>63</v>
      </c>
      <c r="D298" s="10">
        <f>'[1]2018 (7)'!F128</f>
        <v>273.89999999999998</v>
      </c>
      <c r="E298" s="10">
        <v>223.4</v>
      </c>
      <c r="F298" s="10">
        <v>17.3</v>
      </c>
      <c r="G298" s="10">
        <v>16.899999999999999</v>
      </c>
      <c r="H298" s="103">
        <f t="shared" si="140"/>
        <v>97.687861271676297</v>
      </c>
      <c r="I298" s="10">
        <f t="shared" si="133"/>
        <v>-0.40000000000000213</v>
      </c>
    </row>
    <row r="299" spans="1:9" ht="30" x14ac:dyDescent="0.2">
      <c r="A299" s="9" t="s">
        <v>181</v>
      </c>
      <c r="B299" s="49"/>
      <c r="C299" s="4" t="s">
        <v>17</v>
      </c>
      <c r="D299" s="10">
        <f>D300</f>
        <v>1571.6</v>
      </c>
      <c r="E299" s="10">
        <f t="shared" ref="E299:G299" si="148">E300</f>
        <v>1571.6</v>
      </c>
      <c r="F299" s="10">
        <f t="shared" si="148"/>
        <v>385.7</v>
      </c>
      <c r="G299" s="10">
        <f t="shared" si="148"/>
        <v>385.7</v>
      </c>
      <c r="H299" s="103">
        <f t="shared" si="140"/>
        <v>100</v>
      </c>
      <c r="I299" s="10">
        <f t="shared" si="133"/>
        <v>0</v>
      </c>
    </row>
    <row r="300" spans="1:9" ht="75" x14ac:dyDescent="0.2">
      <c r="A300" s="9"/>
      <c r="B300" s="9" t="s">
        <v>0</v>
      </c>
      <c r="C300" s="18" t="s">
        <v>62</v>
      </c>
      <c r="D300" s="10">
        <f>'[1]2018 (7)'!F379</f>
        <v>1571.6</v>
      </c>
      <c r="E300" s="10">
        <v>1571.6</v>
      </c>
      <c r="F300" s="10">
        <v>385.7</v>
      </c>
      <c r="G300" s="10">
        <v>385.7</v>
      </c>
      <c r="H300" s="103">
        <f t="shared" si="140"/>
        <v>100</v>
      </c>
      <c r="I300" s="10">
        <f t="shared" si="133"/>
        <v>0</v>
      </c>
    </row>
    <row r="301" spans="1:9" ht="30" x14ac:dyDescent="0.2">
      <c r="A301" s="9" t="s">
        <v>208</v>
      </c>
      <c r="B301" s="21"/>
      <c r="C301" s="4" t="s">
        <v>18</v>
      </c>
      <c r="D301" s="10">
        <f>D302</f>
        <v>126.5</v>
      </c>
      <c r="E301" s="10">
        <f t="shared" ref="E301:F301" si="149">E302</f>
        <v>126.5</v>
      </c>
      <c r="F301" s="10">
        <f t="shared" si="149"/>
        <v>19.3</v>
      </c>
      <c r="G301" s="10">
        <f>G302</f>
        <v>19.3</v>
      </c>
      <c r="H301" s="103">
        <f t="shared" si="140"/>
        <v>100</v>
      </c>
      <c r="I301" s="10">
        <f t="shared" si="133"/>
        <v>0</v>
      </c>
    </row>
    <row r="302" spans="1:9" ht="75" x14ac:dyDescent="0.2">
      <c r="A302" s="9"/>
      <c r="B302" s="21" t="s">
        <v>0</v>
      </c>
      <c r="C302" s="4" t="s">
        <v>62</v>
      </c>
      <c r="D302" s="10">
        <f>'[1]2018 (7)'!F381</f>
        <v>126.5</v>
      </c>
      <c r="E302" s="10">
        <v>126.5</v>
      </c>
      <c r="F302" s="10">
        <v>19.3</v>
      </c>
      <c r="G302" s="10">
        <v>19.3</v>
      </c>
      <c r="H302" s="103">
        <f t="shared" si="140"/>
        <v>100</v>
      </c>
      <c r="I302" s="10">
        <f t="shared" si="133"/>
        <v>0</v>
      </c>
    </row>
    <row r="303" spans="1:9" ht="30" x14ac:dyDescent="0.2">
      <c r="A303" s="9" t="s">
        <v>209</v>
      </c>
      <c r="B303" s="21"/>
      <c r="C303" s="33" t="s">
        <v>77</v>
      </c>
      <c r="D303" s="10">
        <f>D304+D305</f>
        <v>1337.1999999999998</v>
      </c>
      <c r="E303" s="10">
        <f t="shared" ref="E303:G303" si="150">E304+E305</f>
        <v>1337.1999999999998</v>
      </c>
      <c r="F303" s="10">
        <f t="shared" si="150"/>
        <v>289.90000000000003</v>
      </c>
      <c r="G303" s="10">
        <f t="shared" si="150"/>
        <v>289.90000000000003</v>
      </c>
      <c r="H303" s="103">
        <f t="shared" si="140"/>
        <v>100</v>
      </c>
      <c r="I303" s="10">
        <f t="shared" si="133"/>
        <v>0</v>
      </c>
    </row>
    <row r="304" spans="1:9" ht="75" x14ac:dyDescent="0.2">
      <c r="A304" s="9"/>
      <c r="B304" s="9" t="s">
        <v>0</v>
      </c>
      <c r="C304" s="18" t="s">
        <v>62</v>
      </c>
      <c r="D304" s="10">
        <f>'[1]2018 (7)'!F383</f>
        <v>1063.3</v>
      </c>
      <c r="E304" s="10">
        <v>1063.3</v>
      </c>
      <c r="F304" s="10">
        <v>279.60000000000002</v>
      </c>
      <c r="G304" s="10">
        <v>279.60000000000002</v>
      </c>
      <c r="H304" s="103">
        <f t="shared" si="140"/>
        <v>100</v>
      </c>
      <c r="I304" s="10">
        <f t="shared" si="133"/>
        <v>0</v>
      </c>
    </row>
    <row r="305" spans="1:9" ht="30" x14ac:dyDescent="0.2">
      <c r="A305" s="9"/>
      <c r="B305" s="28" t="s">
        <v>1</v>
      </c>
      <c r="C305" s="4" t="s">
        <v>63</v>
      </c>
      <c r="D305" s="10">
        <f>'[1]2018 (7)'!F384</f>
        <v>273.89999999999998</v>
      </c>
      <c r="E305" s="10">
        <v>273.89999999999998</v>
      </c>
      <c r="F305" s="10">
        <v>10.3</v>
      </c>
      <c r="G305" s="10">
        <v>10.3</v>
      </c>
      <c r="H305" s="103">
        <f t="shared" si="140"/>
        <v>100</v>
      </c>
      <c r="I305" s="10">
        <f t="shared" si="133"/>
        <v>0</v>
      </c>
    </row>
    <row r="306" spans="1:9" ht="60" x14ac:dyDescent="0.2">
      <c r="A306" s="9" t="s">
        <v>508</v>
      </c>
      <c r="B306" s="17"/>
      <c r="C306" s="33" t="s">
        <v>509</v>
      </c>
      <c r="D306" s="10" t="s">
        <v>289</v>
      </c>
      <c r="E306" s="10">
        <f>E307</f>
        <v>4</v>
      </c>
      <c r="F306" s="10">
        <f t="shared" ref="F306:G306" si="151">F307</f>
        <v>0</v>
      </c>
      <c r="G306" s="10">
        <f t="shared" si="151"/>
        <v>0</v>
      </c>
      <c r="H306" s="103">
        <v>0</v>
      </c>
      <c r="I306" s="10">
        <f t="shared" si="133"/>
        <v>0</v>
      </c>
    </row>
    <row r="307" spans="1:9" ht="75" x14ac:dyDescent="0.2">
      <c r="A307" s="22"/>
      <c r="B307" s="28" t="s">
        <v>0</v>
      </c>
      <c r="C307" s="4" t="s">
        <v>62</v>
      </c>
      <c r="D307" s="10" t="s">
        <v>289</v>
      </c>
      <c r="E307" s="10">
        <v>4</v>
      </c>
      <c r="F307" s="10">
        <v>0</v>
      </c>
      <c r="G307" s="10">
        <v>0</v>
      </c>
      <c r="H307" s="103">
        <v>0</v>
      </c>
      <c r="I307" s="10">
        <f t="shared" si="133"/>
        <v>0</v>
      </c>
    </row>
    <row r="308" spans="1:9" ht="60" x14ac:dyDescent="0.2">
      <c r="A308" s="9" t="s">
        <v>348</v>
      </c>
      <c r="B308" s="17"/>
      <c r="C308" s="18" t="s">
        <v>349</v>
      </c>
      <c r="D308" s="10">
        <f>D309</f>
        <v>52.6</v>
      </c>
      <c r="E308" s="10">
        <f t="shared" ref="E308:G308" si="152">E309</f>
        <v>52.6</v>
      </c>
      <c r="F308" s="10">
        <f t="shared" si="152"/>
        <v>52.6</v>
      </c>
      <c r="G308" s="10">
        <f t="shared" si="152"/>
        <v>43.3</v>
      </c>
      <c r="H308" s="103">
        <f t="shared" si="140"/>
        <v>82.319391634980974</v>
      </c>
      <c r="I308" s="10">
        <f t="shared" si="133"/>
        <v>-9.3000000000000043</v>
      </c>
    </row>
    <row r="309" spans="1:9" ht="30" x14ac:dyDescent="0.2">
      <c r="A309" s="9"/>
      <c r="B309" s="28" t="s">
        <v>1</v>
      </c>
      <c r="C309" s="4" t="s">
        <v>63</v>
      </c>
      <c r="D309" s="10">
        <f>'[1]2018 (7)'!F171</f>
        <v>52.6</v>
      </c>
      <c r="E309" s="22">
        <v>52.6</v>
      </c>
      <c r="F309" s="22">
        <v>52.6</v>
      </c>
      <c r="G309" s="22">
        <v>43.3</v>
      </c>
      <c r="H309" s="103">
        <f t="shared" si="140"/>
        <v>82.319391634980974</v>
      </c>
      <c r="I309" s="10">
        <f t="shared" si="133"/>
        <v>-9.3000000000000043</v>
      </c>
    </row>
    <row r="310" spans="1:9" ht="45" x14ac:dyDescent="0.2">
      <c r="A310" s="9" t="s">
        <v>339</v>
      </c>
      <c r="B310" s="49"/>
      <c r="C310" s="4" t="s">
        <v>67</v>
      </c>
      <c r="D310" s="10">
        <f>D311+D312</f>
        <v>1189.0999999999999</v>
      </c>
      <c r="E310" s="10">
        <f t="shared" ref="E310:G310" si="153">E311+E312</f>
        <v>1189.0999999999999</v>
      </c>
      <c r="F310" s="10">
        <f t="shared" si="153"/>
        <v>297.3</v>
      </c>
      <c r="G310" s="10">
        <f t="shared" si="153"/>
        <v>295.8</v>
      </c>
      <c r="H310" s="103">
        <f t="shared" si="140"/>
        <v>99.495459132189708</v>
      </c>
      <c r="I310" s="10">
        <f t="shared" si="133"/>
        <v>-1.5</v>
      </c>
    </row>
    <row r="311" spans="1:9" ht="75" x14ac:dyDescent="0.2">
      <c r="A311" s="9"/>
      <c r="B311" s="9">
        <v>100</v>
      </c>
      <c r="C311" s="18" t="s">
        <v>62</v>
      </c>
      <c r="D311" s="10">
        <f>'[1]2018 (7)'!F153</f>
        <v>1067.3</v>
      </c>
      <c r="E311" s="10">
        <v>1071.3</v>
      </c>
      <c r="F311" s="10">
        <v>291.7</v>
      </c>
      <c r="G311" s="10">
        <v>291.7</v>
      </c>
      <c r="H311" s="103">
        <f t="shared" si="140"/>
        <v>100</v>
      </c>
      <c r="I311" s="10">
        <f t="shared" si="133"/>
        <v>0</v>
      </c>
    </row>
    <row r="312" spans="1:9" ht="30" x14ac:dyDescent="0.2">
      <c r="A312" s="9"/>
      <c r="B312" s="28">
        <v>200</v>
      </c>
      <c r="C312" s="4" t="s">
        <v>63</v>
      </c>
      <c r="D312" s="10">
        <f>'[1]2018 (7)'!F154</f>
        <v>121.8</v>
      </c>
      <c r="E312" s="10">
        <v>117.8</v>
      </c>
      <c r="F312" s="10">
        <v>5.6</v>
      </c>
      <c r="G312" s="10">
        <v>4.0999999999999996</v>
      </c>
      <c r="H312" s="103">
        <f t="shared" si="140"/>
        <v>73.214285714285708</v>
      </c>
      <c r="I312" s="10">
        <f t="shared" si="133"/>
        <v>-1.5</v>
      </c>
    </row>
    <row r="313" spans="1:9" ht="60" x14ac:dyDescent="0.2">
      <c r="A313" s="9" t="s">
        <v>340</v>
      </c>
      <c r="B313" s="17"/>
      <c r="C313" s="18" t="s">
        <v>341</v>
      </c>
      <c r="D313" s="10">
        <f>D314+D315</f>
        <v>356.7</v>
      </c>
      <c r="E313" s="10">
        <f t="shared" ref="E313:G313" si="154">E314+E315</f>
        <v>356.7</v>
      </c>
      <c r="F313" s="10">
        <f t="shared" si="154"/>
        <v>89.2</v>
      </c>
      <c r="G313" s="10">
        <f t="shared" si="154"/>
        <v>36.200000000000003</v>
      </c>
      <c r="H313" s="103">
        <f t="shared" si="140"/>
        <v>40.582959641255606</v>
      </c>
      <c r="I313" s="10">
        <f t="shared" si="133"/>
        <v>-53</v>
      </c>
    </row>
    <row r="314" spans="1:9" ht="75" x14ac:dyDescent="0.2">
      <c r="A314" s="9"/>
      <c r="B314" s="28">
        <v>100</v>
      </c>
      <c r="C314" s="4" t="s">
        <v>62</v>
      </c>
      <c r="D314" s="10">
        <f>'[1]2018 (7)'!F156</f>
        <v>174.6</v>
      </c>
      <c r="E314" s="10">
        <v>174.6</v>
      </c>
      <c r="F314" s="10">
        <v>43.7</v>
      </c>
      <c r="G314" s="10">
        <v>25.1</v>
      </c>
      <c r="H314" s="103">
        <f t="shared" si="140"/>
        <v>57.437070938215108</v>
      </c>
      <c r="I314" s="10">
        <f t="shared" si="133"/>
        <v>-18.600000000000001</v>
      </c>
    </row>
    <row r="315" spans="1:9" ht="30" x14ac:dyDescent="0.2">
      <c r="A315" s="9"/>
      <c r="B315" s="9">
        <v>200</v>
      </c>
      <c r="C315" s="31" t="s">
        <v>63</v>
      </c>
      <c r="D315" s="10">
        <f>'[1]2018 (7)'!F157</f>
        <v>182.1</v>
      </c>
      <c r="E315" s="10">
        <v>182.1</v>
      </c>
      <c r="F315" s="10">
        <v>45.5</v>
      </c>
      <c r="G315" s="10">
        <v>11.1</v>
      </c>
      <c r="H315" s="103">
        <f t="shared" si="140"/>
        <v>24.395604395604394</v>
      </c>
      <c r="I315" s="10">
        <f t="shared" si="133"/>
        <v>-34.4</v>
      </c>
    </row>
    <row r="316" spans="1:9" ht="30" x14ac:dyDescent="0.2">
      <c r="A316" s="9" t="s">
        <v>342</v>
      </c>
      <c r="B316" s="28"/>
      <c r="C316" s="4" t="s">
        <v>23</v>
      </c>
      <c r="D316" s="10">
        <f>D317</f>
        <v>5.7</v>
      </c>
      <c r="E316" s="10">
        <f t="shared" ref="E316:G316" si="155">E317</f>
        <v>5.7</v>
      </c>
      <c r="F316" s="10">
        <f t="shared" si="155"/>
        <v>1.4</v>
      </c>
      <c r="G316" s="10">
        <f t="shared" si="155"/>
        <v>0</v>
      </c>
      <c r="H316" s="103">
        <f t="shared" si="140"/>
        <v>0</v>
      </c>
      <c r="I316" s="10">
        <f t="shared" si="133"/>
        <v>-1.4</v>
      </c>
    </row>
    <row r="317" spans="1:9" ht="30" x14ac:dyDescent="0.2">
      <c r="A317" s="9"/>
      <c r="B317" s="28" t="s">
        <v>1</v>
      </c>
      <c r="C317" s="4" t="s">
        <v>63</v>
      </c>
      <c r="D317" s="10">
        <f>'[1]2018 (7)'!F159</f>
        <v>5.7</v>
      </c>
      <c r="E317" s="48">
        <v>5.7</v>
      </c>
      <c r="F317" s="48">
        <v>1.4</v>
      </c>
      <c r="G317" s="48">
        <v>0</v>
      </c>
      <c r="H317" s="103">
        <f t="shared" si="140"/>
        <v>0</v>
      </c>
      <c r="I317" s="10">
        <f t="shared" si="133"/>
        <v>-1.4</v>
      </c>
    </row>
    <row r="318" spans="1:9" ht="45" x14ac:dyDescent="0.2">
      <c r="A318" s="9" t="s">
        <v>343</v>
      </c>
      <c r="B318" s="28"/>
      <c r="C318" s="33" t="s">
        <v>253</v>
      </c>
      <c r="D318" s="10">
        <f>D320+D319</f>
        <v>50</v>
      </c>
      <c r="E318" s="10">
        <f t="shared" ref="E318:G318" si="156">E320+E319</f>
        <v>50</v>
      </c>
      <c r="F318" s="10">
        <f t="shared" si="156"/>
        <v>12.5</v>
      </c>
      <c r="G318" s="10">
        <f t="shared" si="156"/>
        <v>5.6</v>
      </c>
      <c r="H318" s="103">
        <f t="shared" si="140"/>
        <v>44.8</v>
      </c>
      <c r="I318" s="10">
        <f t="shared" si="133"/>
        <v>-6.9</v>
      </c>
    </row>
    <row r="319" spans="1:9" ht="75" x14ac:dyDescent="0.2">
      <c r="A319" s="22"/>
      <c r="B319" s="49" t="s">
        <v>0</v>
      </c>
      <c r="C319" s="4" t="s">
        <v>62</v>
      </c>
      <c r="D319" s="10">
        <f>'[1]2018 (7)'!F161</f>
        <v>22.5</v>
      </c>
      <c r="E319" s="10">
        <v>22.5</v>
      </c>
      <c r="F319" s="10">
        <v>5.6</v>
      </c>
      <c r="G319" s="10">
        <v>5.6</v>
      </c>
      <c r="H319" s="103">
        <f t="shared" si="140"/>
        <v>100</v>
      </c>
      <c r="I319" s="10">
        <f t="shared" si="133"/>
        <v>0</v>
      </c>
    </row>
    <row r="320" spans="1:9" ht="30" x14ac:dyDescent="0.2">
      <c r="A320" s="9"/>
      <c r="B320" s="49" t="s">
        <v>1</v>
      </c>
      <c r="C320" s="4" t="s">
        <v>63</v>
      </c>
      <c r="D320" s="10">
        <f>'[1]2018 (7)'!F162</f>
        <v>27.5</v>
      </c>
      <c r="E320" s="10">
        <v>27.5</v>
      </c>
      <c r="F320" s="10">
        <v>6.9</v>
      </c>
      <c r="G320" s="10">
        <v>0</v>
      </c>
      <c r="H320" s="103">
        <f t="shared" si="140"/>
        <v>0</v>
      </c>
      <c r="I320" s="10">
        <f t="shared" si="133"/>
        <v>-6.9</v>
      </c>
    </row>
    <row r="321" spans="1:9" ht="75" x14ac:dyDescent="0.2">
      <c r="A321" s="9" t="s">
        <v>345</v>
      </c>
      <c r="B321" s="49"/>
      <c r="C321" s="4" t="s">
        <v>268</v>
      </c>
      <c r="D321" s="10">
        <f>D322</f>
        <v>0.4</v>
      </c>
      <c r="E321" s="10">
        <f t="shared" ref="E321:G321" si="157">E322</f>
        <v>0.4</v>
      </c>
      <c r="F321" s="10">
        <f t="shared" si="157"/>
        <v>0.1</v>
      </c>
      <c r="G321" s="10">
        <f t="shared" si="157"/>
        <v>0</v>
      </c>
      <c r="H321" s="103">
        <f t="shared" si="140"/>
        <v>0</v>
      </c>
      <c r="I321" s="10">
        <f t="shared" si="133"/>
        <v>-0.1</v>
      </c>
    </row>
    <row r="322" spans="1:9" ht="30" x14ac:dyDescent="0.2">
      <c r="A322" s="22"/>
      <c r="B322" s="49" t="s">
        <v>1</v>
      </c>
      <c r="C322" s="4" t="s">
        <v>63</v>
      </c>
      <c r="D322" s="10">
        <f>'[1]2018 (7)'!F166</f>
        <v>0.4</v>
      </c>
      <c r="E322" s="10">
        <v>0.4</v>
      </c>
      <c r="F322" s="10">
        <v>0.1</v>
      </c>
      <c r="G322" s="10">
        <v>0</v>
      </c>
      <c r="H322" s="103">
        <f t="shared" si="140"/>
        <v>0</v>
      </c>
      <c r="I322" s="10">
        <f t="shared" si="133"/>
        <v>-0.1</v>
      </c>
    </row>
    <row r="323" spans="1:9" ht="75" x14ac:dyDescent="0.2">
      <c r="A323" s="9" t="s">
        <v>344</v>
      </c>
      <c r="B323" s="49"/>
      <c r="C323" s="4" t="s">
        <v>269</v>
      </c>
      <c r="D323" s="10">
        <f>D324</f>
        <v>11.3</v>
      </c>
      <c r="E323" s="10">
        <f t="shared" ref="E323:G323" si="158">E324</f>
        <v>11.3</v>
      </c>
      <c r="F323" s="10">
        <f t="shared" si="158"/>
        <v>0</v>
      </c>
      <c r="G323" s="10">
        <f t="shared" si="158"/>
        <v>0</v>
      </c>
      <c r="H323" s="103">
        <v>0</v>
      </c>
      <c r="I323" s="10">
        <f t="shared" si="133"/>
        <v>0</v>
      </c>
    </row>
    <row r="324" spans="1:9" ht="30" x14ac:dyDescent="0.2">
      <c r="A324" s="9"/>
      <c r="B324" s="49" t="s">
        <v>1</v>
      </c>
      <c r="C324" s="4" t="s">
        <v>63</v>
      </c>
      <c r="D324" s="10">
        <f>'[1]2018 (7)'!F164</f>
        <v>11.3</v>
      </c>
      <c r="E324" s="10">
        <v>11.3</v>
      </c>
      <c r="F324" s="10">
        <v>0</v>
      </c>
      <c r="G324" s="10">
        <v>0</v>
      </c>
      <c r="H324" s="103">
        <v>0</v>
      </c>
      <c r="I324" s="10">
        <f t="shared" si="133"/>
        <v>0</v>
      </c>
    </row>
    <row r="325" spans="1:9" ht="32.25" customHeight="1" x14ac:dyDescent="0.2">
      <c r="A325" s="22" t="s">
        <v>281</v>
      </c>
      <c r="B325" s="21"/>
      <c r="C325" s="4" t="s">
        <v>282</v>
      </c>
      <c r="D325" s="10">
        <f>D326+D327</f>
        <v>1574.8</v>
      </c>
      <c r="E325" s="10">
        <f t="shared" ref="E325:G325" si="159">E326+E327</f>
        <v>1574.8</v>
      </c>
      <c r="F325" s="10">
        <f t="shared" si="159"/>
        <v>393.7</v>
      </c>
      <c r="G325" s="10">
        <f t="shared" si="159"/>
        <v>347.9</v>
      </c>
      <c r="H325" s="103">
        <f t="shared" si="140"/>
        <v>88.366776733553465</v>
      </c>
      <c r="I325" s="10">
        <f t="shared" si="133"/>
        <v>-45.800000000000011</v>
      </c>
    </row>
    <row r="326" spans="1:9" ht="75" x14ac:dyDescent="0.2">
      <c r="A326" s="9"/>
      <c r="B326" s="21" t="s">
        <v>0</v>
      </c>
      <c r="C326" s="4" t="s">
        <v>62</v>
      </c>
      <c r="D326" s="10">
        <f>'[1]2018 (7)'!F210</f>
        <v>1250.5</v>
      </c>
      <c r="E326" s="10">
        <v>1255.5</v>
      </c>
      <c r="F326" s="10">
        <v>313.89999999999998</v>
      </c>
      <c r="G326" s="10">
        <v>290.7</v>
      </c>
      <c r="H326" s="103">
        <f t="shared" si="140"/>
        <v>92.609111181905064</v>
      </c>
      <c r="I326" s="10">
        <f t="shared" si="133"/>
        <v>-23.199999999999989</v>
      </c>
    </row>
    <row r="327" spans="1:9" ht="30" x14ac:dyDescent="0.2">
      <c r="A327" s="22"/>
      <c r="B327" s="21" t="s">
        <v>1</v>
      </c>
      <c r="C327" s="73" t="s">
        <v>63</v>
      </c>
      <c r="D327" s="10">
        <f>'[1]2018 (7)'!F211</f>
        <v>324.3</v>
      </c>
      <c r="E327" s="10">
        <v>319.3</v>
      </c>
      <c r="F327" s="10">
        <v>79.8</v>
      </c>
      <c r="G327" s="10">
        <v>57.2</v>
      </c>
      <c r="H327" s="103">
        <f t="shared" si="140"/>
        <v>71.679197994987476</v>
      </c>
      <c r="I327" s="10">
        <f t="shared" si="133"/>
        <v>-22.599999999999994</v>
      </c>
    </row>
    <row r="328" spans="1:9" ht="30" x14ac:dyDescent="0.2">
      <c r="A328" s="22" t="s">
        <v>182</v>
      </c>
      <c r="B328" s="21"/>
      <c r="C328" s="4" t="s">
        <v>19</v>
      </c>
      <c r="D328" s="10">
        <f>D329+D331</f>
        <v>2116.6999999999998</v>
      </c>
      <c r="E328" s="10">
        <f t="shared" ref="E328:G328" si="160">E329+E331</f>
        <v>2116.6999999999998</v>
      </c>
      <c r="F328" s="10">
        <f t="shared" si="160"/>
        <v>423.3</v>
      </c>
      <c r="G328" s="10">
        <f t="shared" si="160"/>
        <v>423.3</v>
      </c>
      <c r="H328" s="103">
        <f t="shared" si="140"/>
        <v>100</v>
      </c>
      <c r="I328" s="10">
        <f t="shared" si="133"/>
        <v>0</v>
      </c>
    </row>
    <row r="329" spans="1:9" ht="45" x14ac:dyDescent="0.2">
      <c r="A329" s="9" t="s">
        <v>193</v>
      </c>
      <c r="B329" s="21"/>
      <c r="C329" s="4" t="s">
        <v>169</v>
      </c>
      <c r="D329" s="10">
        <f>D330</f>
        <v>1385</v>
      </c>
      <c r="E329" s="10">
        <f t="shared" ref="E329:G329" si="161">E330</f>
        <v>1385</v>
      </c>
      <c r="F329" s="10">
        <f t="shared" si="161"/>
        <v>277</v>
      </c>
      <c r="G329" s="10">
        <f t="shared" si="161"/>
        <v>277</v>
      </c>
      <c r="H329" s="103">
        <f t="shared" si="140"/>
        <v>100</v>
      </c>
      <c r="I329" s="10">
        <f t="shared" si="133"/>
        <v>0</v>
      </c>
    </row>
    <row r="330" spans="1:9" ht="45" x14ac:dyDescent="0.2">
      <c r="A330" s="22"/>
      <c r="B330" s="21" t="s">
        <v>4</v>
      </c>
      <c r="C330" s="4" t="s">
        <v>20</v>
      </c>
      <c r="D330" s="10">
        <f>'[1]2018 (7)'!F214</f>
        <v>1385</v>
      </c>
      <c r="E330" s="52">
        <v>1385</v>
      </c>
      <c r="F330" s="52">
        <v>277</v>
      </c>
      <c r="G330" s="52">
        <v>277</v>
      </c>
      <c r="H330" s="103">
        <f t="shared" ref="H330:H347" si="162">G330/F330*100</f>
        <v>100</v>
      </c>
      <c r="I330" s="10">
        <f t="shared" ref="I330:I347" si="163">G330-F330</f>
        <v>0</v>
      </c>
    </row>
    <row r="331" spans="1:9" ht="30" x14ac:dyDescent="0.2">
      <c r="A331" s="9" t="s">
        <v>207</v>
      </c>
      <c r="B331" s="21"/>
      <c r="C331" s="4" t="s">
        <v>66</v>
      </c>
      <c r="D331" s="10">
        <f>D332</f>
        <v>731.7</v>
      </c>
      <c r="E331" s="10">
        <f t="shared" ref="E331:G331" si="164">E332</f>
        <v>731.7</v>
      </c>
      <c r="F331" s="10">
        <f t="shared" si="164"/>
        <v>146.30000000000001</v>
      </c>
      <c r="G331" s="10">
        <f t="shared" si="164"/>
        <v>146.30000000000001</v>
      </c>
      <c r="H331" s="103">
        <f t="shared" si="162"/>
        <v>100</v>
      </c>
      <c r="I331" s="10">
        <f t="shared" si="163"/>
        <v>0</v>
      </c>
    </row>
    <row r="332" spans="1:9" ht="45" x14ac:dyDescent="0.2">
      <c r="A332" s="22"/>
      <c r="B332" s="22">
        <v>600</v>
      </c>
      <c r="C332" s="4" t="s">
        <v>20</v>
      </c>
      <c r="D332" s="10">
        <f>'[1]2018 (7)'!F372</f>
        <v>731.7</v>
      </c>
      <c r="E332" s="10">
        <v>731.7</v>
      </c>
      <c r="F332" s="10">
        <v>146.30000000000001</v>
      </c>
      <c r="G332" s="10">
        <v>146.30000000000001</v>
      </c>
      <c r="H332" s="103">
        <f t="shared" si="162"/>
        <v>100</v>
      </c>
      <c r="I332" s="10">
        <f t="shared" si="163"/>
        <v>0</v>
      </c>
    </row>
    <row r="333" spans="1:9" ht="15" x14ac:dyDescent="0.2">
      <c r="A333" s="9" t="s">
        <v>179</v>
      </c>
      <c r="B333" s="21"/>
      <c r="C333" s="4" t="s">
        <v>24</v>
      </c>
      <c r="D333" s="10">
        <f>D334</f>
        <v>1000</v>
      </c>
      <c r="E333" s="10">
        <f>E334+E336</f>
        <v>1000</v>
      </c>
      <c r="F333" s="10">
        <f t="shared" ref="F333:G333" si="165">F334+F336</f>
        <v>20</v>
      </c>
      <c r="G333" s="10">
        <f t="shared" si="165"/>
        <v>20</v>
      </c>
      <c r="H333" s="103">
        <f t="shared" si="162"/>
        <v>100</v>
      </c>
      <c r="I333" s="10">
        <f t="shared" si="163"/>
        <v>0</v>
      </c>
    </row>
    <row r="334" spans="1:9" ht="30" x14ac:dyDescent="0.2">
      <c r="A334" s="22" t="s">
        <v>355</v>
      </c>
      <c r="B334" s="21"/>
      <c r="C334" s="4" t="s">
        <v>218</v>
      </c>
      <c r="D334" s="10">
        <f>D335</f>
        <v>1000</v>
      </c>
      <c r="E334" s="10">
        <f t="shared" ref="E334:G334" si="166">E335</f>
        <v>980</v>
      </c>
      <c r="F334" s="10">
        <f t="shared" si="166"/>
        <v>0</v>
      </c>
      <c r="G334" s="10">
        <f t="shared" si="166"/>
        <v>0</v>
      </c>
      <c r="H334" s="103">
        <v>0</v>
      </c>
      <c r="I334" s="10">
        <f t="shared" si="163"/>
        <v>0</v>
      </c>
    </row>
    <row r="335" spans="1:9" ht="15" x14ac:dyDescent="0.2">
      <c r="A335" s="9"/>
      <c r="B335" s="21" t="s">
        <v>8</v>
      </c>
      <c r="C335" s="4" t="s">
        <v>9</v>
      </c>
      <c r="D335" s="10">
        <v>1000</v>
      </c>
      <c r="E335" s="10">
        <v>980</v>
      </c>
      <c r="F335" s="10">
        <v>0</v>
      </c>
      <c r="G335" s="10">
        <v>0</v>
      </c>
      <c r="H335" s="103">
        <v>0</v>
      </c>
      <c r="I335" s="10">
        <f t="shared" si="163"/>
        <v>0</v>
      </c>
    </row>
    <row r="336" spans="1:9" ht="30" x14ac:dyDescent="0.2">
      <c r="A336" s="22" t="s">
        <v>473</v>
      </c>
      <c r="B336" s="58"/>
      <c r="C336" s="56" t="s">
        <v>474</v>
      </c>
      <c r="D336" s="52" t="s">
        <v>289</v>
      </c>
      <c r="E336" s="52">
        <f>E337</f>
        <v>20</v>
      </c>
      <c r="F336" s="52">
        <f t="shared" ref="F336:G336" si="167">F337</f>
        <v>20</v>
      </c>
      <c r="G336" s="52">
        <f t="shared" si="167"/>
        <v>20</v>
      </c>
      <c r="H336" s="103">
        <f t="shared" si="162"/>
        <v>100</v>
      </c>
      <c r="I336" s="10">
        <f t="shared" si="163"/>
        <v>0</v>
      </c>
    </row>
    <row r="337" spans="1:12" ht="30" x14ac:dyDescent="0.2">
      <c r="A337" s="9"/>
      <c r="B337" s="22">
        <v>300</v>
      </c>
      <c r="C337" s="23" t="s">
        <v>3</v>
      </c>
      <c r="D337" s="52" t="s">
        <v>289</v>
      </c>
      <c r="E337" s="52">
        <v>20</v>
      </c>
      <c r="F337" s="52">
        <v>20</v>
      </c>
      <c r="G337" s="52">
        <v>20</v>
      </c>
      <c r="H337" s="103">
        <f t="shared" si="162"/>
        <v>100</v>
      </c>
      <c r="I337" s="10">
        <f t="shared" si="163"/>
        <v>0</v>
      </c>
    </row>
    <row r="338" spans="1:12" ht="15" x14ac:dyDescent="0.2">
      <c r="A338" s="72" t="s">
        <v>258</v>
      </c>
      <c r="B338" s="9"/>
      <c r="C338" s="77" t="s">
        <v>352</v>
      </c>
      <c r="D338" s="52">
        <f>D339</f>
        <v>1890.7</v>
      </c>
      <c r="E338" s="52">
        <f t="shared" ref="E338:G339" si="168">E339</f>
        <v>1890.7</v>
      </c>
      <c r="F338" s="52">
        <f t="shared" si="168"/>
        <v>0</v>
      </c>
      <c r="G338" s="52">
        <f t="shared" si="168"/>
        <v>0</v>
      </c>
      <c r="H338" s="103">
        <v>0</v>
      </c>
      <c r="I338" s="10">
        <f t="shared" si="163"/>
        <v>0</v>
      </c>
    </row>
    <row r="339" spans="1:12" ht="45" x14ac:dyDescent="0.2">
      <c r="A339" s="67" t="s">
        <v>353</v>
      </c>
      <c r="B339" s="21"/>
      <c r="C339" s="4" t="s">
        <v>354</v>
      </c>
      <c r="D339" s="52">
        <f>D340</f>
        <v>1890.7</v>
      </c>
      <c r="E339" s="52">
        <f t="shared" si="168"/>
        <v>1890.7</v>
      </c>
      <c r="F339" s="52">
        <f t="shared" si="168"/>
        <v>0</v>
      </c>
      <c r="G339" s="52">
        <f t="shared" si="168"/>
        <v>0</v>
      </c>
      <c r="H339" s="103">
        <v>0</v>
      </c>
      <c r="I339" s="10">
        <f t="shared" si="163"/>
        <v>0</v>
      </c>
    </row>
    <row r="340" spans="1:12" ht="15" x14ac:dyDescent="0.2">
      <c r="A340" s="67"/>
      <c r="B340" s="21" t="s">
        <v>8</v>
      </c>
      <c r="C340" s="4" t="s">
        <v>9</v>
      </c>
      <c r="D340" s="52">
        <f>'[1]2018 (7)'!F175</f>
        <v>1890.7</v>
      </c>
      <c r="E340" s="10">
        <v>1890.7</v>
      </c>
      <c r="F340" s="10">
        <v>0</v>
      </c>
      <c r="G340" s="10">
        <v>0</v>
      </c>
      <c r="H340" s="103">
        <v>0</v>
      </c>
      <c r="I340" s="10">
        <f t="shared" si="163"/>
        <v>0</v>
      </c>
    </row>
    <row r="341" spans="1:12" ht="30" x14ac:dyDescent="0.2">
      <c r="A341" s="9" t="s">
        <v>192</v>
      </c>
      <c r="B341" s="9"/>
      <c r="C341" s="27" t="s">
        <v>460</v>
      </c>
      <c r="D341" s="25">
        <f>D342</f>
        <v>700</v>
      </c>
      <c r="E341" s="25">
        <f t="shared" ref="E341:G342" si="169">E342</f>
        <v>700</v>
      </c>
      <c r="F341" s="25">
        <f t="shared" si="169"/>
        <v>0</v>
      </c>
      <c r="G341" s="25">
        <f t="shared" si="169"/>
        <v>0</v>
      </c>
      <c r="H341" s="103">
        <v>0</v>
      </c>
      <c r="I341" s="10">
        <f t="shared" si="163"/>
        <v>0</v>
      </c>
    </row>
    <row r="342" spans="1:12" ht="30" x14ac:dyDescent="0.2">
      <c r="A342" s="22" t="s">
        <v>461</v>
      </c>
      <c r="B342" s="21"/>
      <c r="C342" s="33" t="s">
        <v>462</v>
      </c>
      <c r="D342" s="10">
        <f>D343</f>
        <v>700</v>
      </c>
      <c r="E342" s="10">
        <f t="shared" si="169"/>
        <v>700</v>
      </c>
      <c r="F342" s="10">
        <f t="shared" si="169"/>
        <v>0</v>
      </c>
      <c r="G342" s="10">
        <f t="shared" si="169"/>
        <v>0</v>
      </c>
      <c r="H342" s="103">
        <v>0</v>
      </c>
      <c r="I342" s="10">
        <f t="shared" si="163"/>
        <v>0</v>
      </c>
    </row>
    <row r="343" spans="1:12" ht="15" x14ac:dyDescent="0.2">
      <c r="A343" s="22"/>
      <c r="B343" s="17" t="s">
        <v>12</v>
      </c>
      <c r="C343" s="4" t="s">
        <v>13</v>
      </c>
      <c r="D343" s="10">
        <f>'[1]2018 (7)'!F419</f>
        <v>700</v>
      </c>
      <c r="E343" s="10">
        <v>700</v>
      </c>
      <c r="F343" s="10">
        <v>0</v>
      </c>
      <c r="G343" s="10">
        <v>0</v>
      </c>
      <c r="H343" s="103">
        <v>0</v>
      </c>
      <c r="I343" s="10">
        <f t="shared" si="163"/>
        <v>0</v>
      </c>
    </row>
    <row r="344" spans="1:12" ht="15" x14ac:dyDescent="0.2">
      <c r="A344" s="9" t="s">
        <v>510</v>
      </c>
      <c r="B344" s="9"/>
      <c r="C344" s="31" t="s">
        <v>511</v>
      </c>
      <c r="D344" s="10" t="s">
        <v>289</v>
      </c>
      <c r="E344" s="10">
        <f>E345</f>
        <v>9136.7999999999993</v>
      </c>
      <c r="F344" s="10">
        <f t="shared" ref="F344:G345" si="170">F345</f>
        <v>0</v>
      </c>
      <c r="G344" s="10">
        <f t="shared" si="170"/>
        <v>0</v>
      </c>
      <c r="H344" s="103">
        <v>0</v>
      </c>
      <c r="I344" s="10">
        <f t="shared" si="163"/>
        <v>0</v>
      </c>
    </row>
    <row r="345" spans="1:12" ht="62.25" customHeight="1" x14ac:dyDescent="0.2">
      <c r="A345" s="9" t="s">
        <v>512</v>
      </c>
      <c r="B345" s="9"/>
      <c r="C345" s="4" t="s">
        <v>476</v>
      </c>
      <c r="D345" s="10" t="s">
        <v>289</v>
      </c>
      <c r="E345" s="10">
        <f>E346</f>
        <v>9136.7999999999993</v>
      </c>
      <c r="F345" s="10">
        <f t="shared" si="170"/>
        <v>0</v>
      </c>
      <c r="G345" s="10">
        <f t="shared" si="170"/>
        <v>0</v>
      </c>
      <c r="H345" s="103">
        <v>0</v>
      </c>
      <c r="I345" s="10">
        <f t="shared" si="163"/>
        <v>0</v>
      </c>
    </row>
    <row r="346" spans="1:12" ht="15" x14ac:dyDescent="0.2">
      <c r="A346" s="9"/>
      <c r="B346" s="64" t="s">
        <v>12</v>
      </c>
      <c r="C346" s="65" t="s">
        <v>13</v>
      </c>
      <c r="D346" s="10" t="s">
        <v>289</v>
      </c>
      <c r="E346" s="10">
        <v>9136.7999999999993</v>
      </c>
      <c r="F346" s="10">
        <v>0</v>
      </c>
      <c r="G346" s="10">
        <v>0</v>
      </c>
      <c r="H346" s="103">
        <v>0</v>
      </c>
      <c r="I346" s="10">
        <f t="shared" si="163"/>
        <v>0</v>
      </c>
    </row>
    <row r="347" spans="1:12" ht="15" x14ac:dyDescent="0.2">
      <c r="A347" s="22"/>
      <c r="B347" s="22"/>
      <c r="C347" s="23" t="s">
        <v>34</v>
      </c>
      <c r="D347" s="10">
        <f>D286+D267+D261+D239+D220+D215+D203+D183+D155+D141+D121+D90+D80+D9+D257+D280</f>
        <v>603491.36</v>
      </c>
      <c r="E347" s="10">
        <f>E9+E80+E90+E121+E141+E155+E183+E203+E215+E220+E239+E257+E261+E267+E280+E286</f>
        <v>649915.43999999994</v>
      </c>
      <c r="F347" s="10">
        <f>F286+F267+F261+F239+F220+F215+F203+F183+F155+F141+F121+F90+F80+F9+F257+F280</f>
        <v>145143.66999999998</v>
      </c>
      <c r="G347" s="10">
        <f>G286+G267+G261+G239+G220+G215+G203+G183+G155+G141+G121+G90+G80+G9+G257+G280</f>
        <v>141748.46999999997</v>
      </c>
      <c r="H347" s="103">
        <f t="shared" si="162"/>
        <v>97.660800502012918</v>
      </c>
      <c r="I347" s="10">
        <f t="shared" si="163"/>
        <v>-3395.2000000000116</v>
      </c>
    </row>
    <row r="348" spans="1:12" x14ac:dyDescent="0.2">
      <c r="D348" s="5"/>
    </row>
    <row r="349" spans="1:12" ht="35.25" customHeight="1" x14ac:dyDescent="0.2">
      <c r="D349" s="5"/>
    </row>
    <row r="351" spans="1:12" x14ac:dyDescent="0.2">
      <c r="E351" s="5"/>
      <c r="F351" s="5"/>
      <c r="G351" s="5"/>
      <c r="K351" s="8"/>
      <c r="L351" s="8"/>
    </row>
    <row r="352" spans="1:12" ht="93" customHeight="1" x14ac:dyDescent="0.2">
      <c r="K352" s="8"/>
      <c r="L352" s="8"/>
    </row>
    <row r="353" spans="11:12" x14ac:dyDescent="0.2">
      <c r="K353" s="8"/>
      <c r="L353" s="8"/>
    </row>
    <row r="354" spans="11:12" ht="33" customHeight="1" x14ac:dyDescent="0.2">
      <c r="K354" s="8"/>
      <c r="L354" s="8"/>
    </row>
    <row r="355" spans="11:12" ht="42.75" customHeight="1" x14ac:dyDescent="0.2">
      <c r="K355" s="8"/>
      <c r="L355" s="8"/>
    </row>
    <row r="356" spans="11:12" ht="33" customHeight="1" x14ac:dyDescent="0.2">
      <c r="K356" s="8"/>
      <c r="L356" s="8"/>
    </row>
    <row r="357" spans="11:12" ht="15" x14ac:dyDescent="0.2">
      <c r="K357" s="7"/>
      <c r="L357" s="8"/>
    </row>
    <row r="358" spans="11:12" ht="33.75" customHeight="1" x14ac:dyDescent="0.2">
      <c r="K358" s="7"/>
      <c r="L358" s="8"/>
    </row>
    <row r="359" spans="11:12" ht="15" x14ac:dyDescent="0.2">
      <c r="K359" s="7"/>
      <c r="L359" s="8"/>
    </row>
    <row r="360" spans="11:12" ht="15" x14ac:dyDescent="0.2">
      <c r="K360" s="7"/>
      <c r="L360" s="8"/>
    </row>
    <row r="361" spans="11:12" ht="15" x14ac:dyDescent="0.2">
      <c r="K361" s="7"/>
      <c r="L361" s="8"/>
    </row>
    <row r="362" spans="11:12" ht="15" x14ac:dyDescent="0.2">
      <c r="K362" s="7"/>
      <c r="L362" s="8"/>
    </row>
    <row r="363" spans="11:12" ht="15" x14ac:dyDescent="0.2">
      <c r="K363" s="7"/>
      <c r="L363" s="8"/>
    </row>
    <row r="364" spans="11:12" ht="15" x14ac:dyDescent="0.2">
      <c r="K364" s="7"/>
      <c r="L364" s="8"/>
    </row>
    <row r="365" spans="11:12" ht="15" x14ac:dyDescent="0.2">
      <c r="K365" s="7"/>
      <c r="L365" s="8"/>
    </row>
    <row r="366" spans="11:12" ht="15" x14ac:dyDescent="0.2">
      <c r="K366" s="7"/>
      <c r="L366" s="8"/>
    </row>
    <row r="367" spans="11:12" ht="15" x14ac:dyDescent="0.2">
      <c r="K367" s="7"/>
      <c r="L367" s="8"/>
    </row>
    <row r="368" spans="11:12" ht="15" x14ac:dyDescent="0.2">
      <c r="K368" s="7"/>
      <c r="L368" s="8"/>
    </row>
    <row r="369" spans="11:12" ht="15" x14ac:dyDescent="0.2">
      <c r="K369" s="7"/>
      <c r="L369" s="8"/>
    </row>
    <row r="370" spans="11:12" ht="15" x14ac:dyDescent="0.2">
      <c r="K370" s="7"/>
      <c r="L370" s="8"/>
    </row>
    <row r="371" spans="11:12" ht="15" x14ac:dyDescent="0.2">
      <c r="K371" s="7"/>
      <c r="L371" s="8"/>
    </row>
  </sheetData>
  <mergeCells count="1">
    <mergeCell ref="A5:I5"/>
  </mergeCells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6"/>
  <sheetViews>
    <sheetView topLeftCell="A295" workbookViewId="0">
      <selection activeCell="G351" sqref="G351"/>
    </sheetView>
  </sheetViews>
  <sheetFormatPr defaultRowHeight="12.75" x14ac:dyDescent="0.2"/>
  <cols>
    <col min="1" max="1" width="7.28515625" customWidth="1"/>
    <col min="2" max="2" width="7.85546875" customWidth="1"/>
    <col min="3" max="3" width="14.7109375" customWidth="1"/>
    <col min="4" max="4" width="4.5703125" customWidth="1"/>
    <col min="5" max="5" width="45.85546875" customWidth="1"/>
    <col min="6" max="6" width="14.7109375" customWidth="1"/>
    <col min="7" max="7" width="11.140625" customWidth="1"/>
    <col min="8" max="8" width="12.28515625" customWidth="1"/>
    <col min="9" max="9" width="11.7109375" customWidth="1"/>
  </cols>
  <sheetData>
    <row r="1" spans="1:11" ht="15" x14ac:dyDescent="0.25">
      <c r="I1" s="107" t="s">
        <v>294</v>
      </c>
    </row>
    <row r="2" spans="1:11" ht="15" x14ac:dyDescent="0.25">
      <c r="I2" s="108" t="s">
        <v>291</v>
      </c>
    </row>
    <row r="3" spans="1:11" ht="15" x14ac:dyDescent="0.25">
      <c r="A3" s="12"/>
      <c r="B3" s="12"/>
      <c r="C3" s="12"/>
      <c r="D3" s="12"/>
      <c r="E3" s="12"/>
      <c r="G3" s="12"/>
      <c r="H3" s="1"/>
      <c r="I3" s="108" t="s">
        <v>292</v>
      </c>
    </row>
    <row r="4" spans="1:11" x14ac:dyDescent="0.2">
      <c r="A4" s="12"/>
      <c r="B4" s="12"/>
      <c r="C4" s="12"/>
      <c r="D4" s="12"/>
      <c r="E4" s="12"/>
      <c r="F4" s="12"/>
      <c r="G4" s="12"/>
      <c r="H4" s="12"/>
      <c r="I4" s="3" t="s">
        <v>293</v>
      </c>
    </row>
    <row r="5" spans="1:11" ht="27" customHeight="1" x14ac:dyDescent="0.2">
      <c r="A5" s="139" t="s">
        <v>463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</row>
    <row r="6" spans="1:11" x14ac:dyDescent="0.2">
      <c r="A6" s="12"/>
      <c r="B6" s="12"/>
      <c r="C6" s="12"/>
      <c r="D6" s="12"/>
      <c r="E6" s="12"/>
      <c r="F6" s="12"/>
      <c r="G6" s="12"/>
      <c r="H6" s="12"/>
      <c r="I6" s="12"/>
    </row>
    <row r="7" spans="1:11" ht="142.5" customHeight="1" x14ac:dyDescent="0.2">
      <c r="A7" s="79" t="s">
        <v>92</v>
      </c>
      <c r="B7" s="79" t="s">
        <v>93</v>
      </c>
      <c r="C7" s="79" t="s">
        <v>31</v>
      </c>
      <c r="D7" s="79" t="s">
        <v>32</v>
      </c>
      <c r="E7" s="80" t="s">
        <v>33</v>
      </c>
      <c r="F7" s="81" t="s">
        <v>283</v>
      </c>
      <c r="G7" s="81" t="s">
        <v>284</v>
      </c>
      <c r="H7" s="81" t="s">
        <v>286</v>
      </c>
      <c r="I7" s="81" t="s">
        <v>285</v>
      </c>
      <c r="J7" s="81" t="s">
        <v>287</v>
      </c>
      <c r="K7" s="81" t="s">
        <v>288</v>
      </c>
    </row>
    <row r="8" spans="1:11" ht="14.25" x14ac:dyDescent="0.2">
      <c r="A8" s="79">
        <v>1</v>
      </c>
      <c r="B8" s="79">
        <v>2</v>
      </c>
      <c r="C8" s="79">
        <v>3</v>
      </c>
      <c r="D8" s="79">
        <v>4</v>
      </c>
      <c r="E8" s="80">
        <v>5</v>
      </c>
      <c r="F8" s="79">
        <v>6</v>
      </c>
      <c r="G8" s="82">
        <v>7</v>
      </c>
      <c r="H8" s="82">
        <v>8</v>
      </c>
      <c r="I8" s="82">
        <v>9</v>
      </c>
      <c r="J8" s="82">
        <v>10</v>
      </c>
      <c r="K8" s="82">
        <v>11</v>
      </c>
    </row>
    <row r="9" spans="1:11" ht="30" x14ac:dyDescent="0.2">
      <c r="A9" s="17" t="s">
        <v>94</v>
      </c>
      <c r="B9" s="17"/>
      <c r="C9" s="17"/>
      <c r="D9" s="17" t="s">
        <v>22</v>
      </c>
      <c r="E9" s="18" t="s">
        <v>95</v>
      </c>
      <c r="F9" s="52">
        <f>F10+F17+F104</f>
        <v>416998.49999999994</v>
      </c>
      <c r="G9" s="52">
        <f t="shared" ref="G9:I9" si="0">G10+G17+G104</f>
        <v>438473.70000000007</v>
      </c>
      <c r="H9" s="52">
        <f t="shared" si="0"/>
        <v>96064.4</v>
      </c>
      <c r="I9" s="52">
        <f t="shared" si="0"/>
        <v>94875.6</v>
      </c>
      <c r="J9" s="103">
        <f>I9/H9*100</f>
        <v>98.76249682504654</v>
      </c>
      <c r="K9" s="10">
        <f>I9-H9</f>
        <v>-1188.7999999999884</v>
      </c>
    </row>
    <row r="10" spans="1:11" ht="15" x14ac:dyDescent="0.2">
      <c r="A10" s="17"/>
      <c r="B10" s="6" t="s">
        <v>132</v>
      </c>
      <c r="C10" s="19"/>
      <c r="D10" s="6"/>
      <c r="E10" s="20" t="s">
        <v>133</v>
      </c>
      <c r="F10" s="52">
        <f t="shared" ref="F10:I15" si="1">F11</f>
        <v>284.8</v>
      </c>
      <c r="G10" s="52">
        <f t="shared" ref="G10:I11" si="2">G11</f>
        <v>139.9</v>
      </c>
      <c r="H10" s="52">
        <f t="shared" si="2"/>
        <v>0</v>
      </c>
      <c r="I10" s="52">
        <f t="shared" si="2"/>
        <v>0</v>
      </c>
      <c r="J10" s="103">
        <v>0</v>
      </c>
      <c r="K10" s="10">
        <f t="shared" ref="K10:K73" si="3">I10-H10</f>
        <v>0</v>
      </c>
    </row>
    <row r="11" spans="1:11" ht="15" x14ac:dyDescent="0.2">
      <c r="A11" s="17"/>
      <c r="B11" s="6" t="s">
        <v>295</v>
      </c>
      <c r="C11" s="19"/>
      <c r="D11" s="6"/>
      <c r="E11" s="59" t="s">
        <v>296</v>
      </c>
      <c r="F11" s="52">
        <f t="shared" si="1"/>
        <v>284.8</v>
      </c>
      <c r="G11" s="52">
        <f t="shared" si="2"/>
        <v>139.9</v>
      </c>
      <c r="H11" s="52">
        <f t="shared" si="2"/>
        <v>0</v>
      </c>
      <c r="I11" s="52">
        <f t="shared" si="2"/>
        <v>0</v>
      </c>
      <c r="J11" s="103">
        <v>0</v>
      </c>
      <c r="K11" s="10">
        <f t="shared" si="3"/>
        <v>0</v>
      </c>
    </row>
    <row r="12" spans="1:11" ht="48.75" customHeight="1" x14ac:dyDescent="0.25">
      <c r="A12" s="17"/>
      <c r="B12" s="15"/>
      <c r="C12" s="9" t="s">
        <v>297</v>
      </c>
      <c r="D12" s="21"/>
      <c r="E12" s="16" t="s">
        <v>298</v>
      </c>
      <c r="F12" s="52">
        <f t="shared" si="1"/>
        <v>284.8</v>
      </c>
      <c r="G12" s="52">
        <f t="shared" si="1"/>
        <v>139.9</v>
      </c>
      <c r="H12" s="52">
        <f t="shared" si="1"/>
        <v>0</v>
      </c>
      <c r="I12" s="52">
        <f t="shared" si="1"/>
        <v>0</v>
      </c>
      <c r="J12" s="103">
        <v>0</v>
      </c>
      <c r="K12" s="10">
        <f t="shared" si="3"/>
        <v>0</v>
      </c>
    </row>
    <row r="13" spans="1:11" ht="45" x14ac:dyDescent="0.2">
      <c r="A13" s="17"/>
      <c r="B13" s="17"/>
      <c r="C13" s="9" t="s">
        <v>299</v>
      </c>
      <c r="D13" s="22"/>
      <c r="E13" s="66" t="s">
        <v>300</v>
      </c>
      <c r="F13" s="52">
        <f t="shared" si="1"/>
        <v>284.8</v>
      </c>
      <c r="G13" s="52">
        <f t="shared" si="1"/>
        <v>139.9</v>
      </c>
      <c r="H13" s="52">
        <f t="shared" si="1"/>
        <v>0</v>
      </c>
      <c r="I13" s="52">
        <f t="shared" si="1"/>
        <v>0</v>
      </c>
      <c r="J13" s="103">
        <v>0</v>
      </c>
      <c r="K13" s="10">
        <f t="shared" si="3"/>
        <v>0</v>
      </c>
    </row>
    <row r="14" spans="1:11" ht="75" x14ac:dyDescent="0.2">
      <c r="A14" s="17"/>
      <c r="B14" s="17"/>
      <c r="C14" s="9" t="s">
        <v>301</v>
      </c>
      <c r="D14" s="22"/>
      <c r="E14" s="16" t="s">
        <v>302</v>
      </c>
      <c r="F14" s="10">
        <f>F15</f>
        <v>284.8</v>
      </c>
      <c r="G14" s="10">
        <f t="shared" si="1"/>
        <v>139.9</v>
      </c>
      <c r="H14" s="10">
        <f t="shared" si="1"/>
        <v>0</v>
      </c>
      <c r="I14" s="10">
        <f t="shared" si="1"/>
        <v>0</v>
      </c>
      <c r="J14" s="103">
        <v>0</v>
      </c>
      <c r="K14" s="10">
        <f t="shared" si="3"/>
        <v>0</v>
      </c>
    </row>
    <row r="15" spans="1:11" ht="48.75" customHeight="1" x14ac:dyDescent="0.2">
      <c r="A15" s="17"/>
      <c r="B15" s="17"/>
      <c r="C15" s="9" t="s">
        <v>303</v>
      </c>
      <c r="D15" s="9"/>
      <c r="E15" s="4" t="s">
        <v>280</v>
      </c>
      <c r="F15" s="10">
        <f t="shared" si="1"/>
        <v>284.8</v>
      </c>
      <c r="G15" s="10">
        <f t="shared" ref="G15:I15" si="4">G16</f>
        <v>139.9</v>
      </c>
      <c r="H15" s="10">
        <f t="shared" si="4"/>
        <v>0</v>
      </c>
      <c r="I15" s="10">
        <f t="shared" si="4"/>
        <v>0</v>
      </c>
      <c r="J15" s="103">
        <v>0</v>
      </c>
      <c r="K15" s="10">
        <f t="shared" si="3"/>
        <v>0</v>
      </c>
    </row>
    <row r="16" spans="1:11" ht="48.75" customHeight="1" x14ac:dyDescent="0.2">
      <c r="A16" s="17"/>
      <c r="B16" s="17"/>
      <c r="C16" s="9"/>
      <c r="D16" s="9" t="s">
        <v>4</v>
      </c>
      <c r="E16" s="4" t="s">
        <v>20</v>
      </c>
      <c r="F16" s="10">
        <v>284.8</v>
      </c>
      <c r="G16" s="10">
        <v>139.9</v>
      </c>
      <c r="H16" s="10">
        <v>0</v>
      </c>
      <c r="I16" s="10">
        <v>0</v>
      </c>
      <c r="J16" s="103">
        <v>0</v>
      </c>
      <c r="K16" s="10">
        <f t="shared" si="3"/>
        <v>0</v>
      </c>
    </row>
    <row r="17" spans="1:11" ht="15" x14ac:dyDescent="0.2">
      <c r="A17" s="17"/>
      <c r="B17" s="17" t="s">
        <v>96</v>
      </c>
      <c r="C17" s="9"/>
      <c r="D17" s="22"/>
      <c r="E17" s="31" t="s">
        <v>97</v>
      </c>
      <c r="F17" s="10">
        <f>F18+F34+F54+F69+F82</f>
        <v>382303.39999999997</v>
      </c>
      <c r="G17" s="10">
        <f t="shared" ref="G17:I17" si="5">G18+G34+G54+G69+G82</f>
        <v>403923.50000000006</v>
      </c>
      <c r="H17" s="10">
        <f t="shared" si="5"/>
        <v>86213.2</v>
      </c>
      <c r="I17" s="10">
        <f t="shared" si="5"/>
        <v>85735.6</v>
      </c>
      <c r="J17" s="103">
        <f t="shared" ref="J17:J64" si="6">I17/H17*100</f>
        <v>99.446024506688076</v>
      </c>
      <c r="K17" s="10">
        <f t="shared" si="3"/>
        <v>-477.59999999999127</v>
      </c>
    </row>
    <row r="18" spans="1:11" ht="15" x14ac:dyDescent="0.2">
      <c r="A18" s="17"/>
      <c r="B18" s="17" t="s">
        <v>98</v>
      </c>
      <c r="C18" s="9"/>
      <c r="D18" s="9"/>
      <c r="E18" s="4" t="s">
        <v>99</v>
      </c>
      <c r="F18" s="10">
        <f>F19+F30</f>
        <v>155052.70000000001</v>
      </c>
      <c r="G18" s="10">
        <f t="shared" ref="G18:I18" si="7">G19+G30</f>
        <v>167008</v>
      </c>
      <c r="H18" s="10">
        <f t="shared" si="7"/>
        <v>34290.5</v>
      </c>
      <c r="I18" s="10">
        <f t="shared" si="7"/>
        <v>34030.800000000003</v>
      </c>
      <c r="J18" s="103">
        <f t="shared" si="6"/>
        <v>99.242647380469819</v>
      </c>
      <c r="K18" s="10">
        <f t="shared" si="3"/>
        <v>-259.69999999999709</v>
      </c>
    </row>
    <row r="19" spans="1:11" ht="45" x14ac:dyDescent="0.2">
      <c r="A19" s="17"/>
      <c r="B19" s="17"/>
      <c r="C19" s="9" t="s">
        <v>221</v>
      </c>
      <c r="D19" s="9"/>
      <c r="E19" s="31" t="s">
        <v>304</v>
      </c>
      <c r="F19" s="10">
        <f>F20</f>
        <v>151146.1</v>
      </c>
      <c r="G19" s="10">
        <f t="shared" ref="G19:I19" si="8">G20</f>
        <v>151146.1</v>
      </c>
      <c r="H19" s="10">
        <f t="shared" si="8"/>
        <v>34202</v>
      </c>
      <c r="I19" s="10">
        <f t="shared" si="8"/>
        <v>33942.300000000003</v>
      </c>
      <c r="J19" s="103">
        <f t="shared" si="6"/>
        <v>99.240687679083109</v>
      </c>
      <c r="K19" s="10">
        <f t="shared" si="3"/>
        <v>-259.69999999999709</v>
      </c>
    </row>
    <row r="20" spans="1:11" ht="45" x14ac:dyDescent="0.2">
      <c r="A20" s="17"/>
      <c r="B20" s="17"/>
      <c r="C20" s="9" t="s">
        <v>222</v>
      </c>
      <c r="D20" s="9"/>
      <c r="E20" s="31" t="s">
        <v>305</v>
      </c>
      <c r="F20" s="10">
        <f>F21</f>
        <v>151146.1</v>
      </c>
      <c r="G20" s="10">
        <f t="shared" ref="G20:I20" si="9">G21</f>
        <v>151146.1</v>
      </c>
      <c r="H20" s="10">
        <f t="shared" si="9"/>
        <v>34202</v>
      </c>
      <c r="I20" s="10">
        <f t="shared" si="9"/>
        <v>33942.300000000003</v>
      </c>
      <c r="J20" s="103">
        <f t="shared" si="6"/>
        <v>99.240687679083109</v>
      </c>
      <c r="K20" s="10">
        <f t="shared" si="3"/>
        <v>-259.69999999999709</v>
      </c>
    </row>
    <row r="21" spans="1:11" ht="45" x14ac:dyDescent="0.2">
      <c r="A21" s="17"/>
      <c r="B21" s="17"/>
      <c r="C21" s="9" t="s">
        <v>224</v>
      </c>
      <c r="D21" s="9"/>
      <c r="E21" s="4" t="s">
        <v>223</v>
      </c>
      <c r="F21" s="10">
        <f>F22+F26</f>
        <v>151146.1</v>
      </c>
      <c r="G21" s="10">
        <f t="shared" ref="G21:I21" si="10">G22+G26</f>
        <v>151146.1</v>
      </c>
      <c r="H21" s="10">
        <f t="shared" si="10"/>
        <v>34202</v>
      </c>
      <c r="I21" s="10">
        <f t="shared" si="10"/>
        <v>33942.300000000003</v>
      </c>
      <c r="J21" s="103">
        <f t="shared" si="6"/>
        <v>99.240687679083109</v>
      </c>
      <c r="K21" s="10">
        <f t="shared" si="3"/>
        <v>-259.69999999999709</v>
      </c>
    </row>
    <row r="22" spans="1:11" ht="45" x14ac:dyDescent="0.2">
      <c r="A22" s="17"/>
      <c r="B22" s="17"/>
      <c r="C22" s="9" t="s">
        <v>225</v>
      </c>
      <c r="D22" s="9"/>
      <c r="E22" s="31" t="s">
        <v>306</v>
      </c>
      <c r="F22" s="10">
        <f>F23+F24+F25</f>
        <v>119598.39999999999</v>
      </c>
      <c r="G22" s="10">
        <f t="shared" ref="G22:I22" si="11">G23+G24+G25</f>
        <v>119598.39999999999</v>
      </c>
      <c r="H22" s="10">
        <f t="shared" si="11"/>
        <v>27730.1</v>
      </c>
      <c r="I22" s="10">
        <f t="shared" si="11"/>
        <v>27699.5</v>
      </c>
      <c r="J22" s="103">
        <f t="shared" si="6"/>
        <v>99.88965059628346</v>
      </c>
      <c r="K22" s="10">
        <f t="shared" si="3"/>
        <v>-30.599999999998545</v>
      </c>
    </row>
    <row r="23" spans="1:11" ht="75" x14ac:dyDescent="0.2">
      <c r="A23" s="17"/>
      <c r="B23" s="17"/>
      <c r="C23" s="9"/>
      <c r="D23" s="9" t="s">
        <v>0</v>
      </c>
      <c r="E23" s="31" t="s">
        <v>62</v>
      </c>
      <c r="F23" s="10">
        <f>6337.2+75.2</f>
        <v>6412.4</v>
      </c>
      <c r="G23" s="10">
        <v>6412.4</v>
      </c>
      <c r="H23" s="10">
        <v>1666.7</v>
      </c>
      <c r="I23" s="10">
        <v>1646.2</v>
      </c>
      <c r="J23" s="103">
        <f t="shared" si="6"/>
        <v>98.770024599508005</v>
      </c>
      <c r="K23" s="10">
        <f t="shared" si="3"/>
        <v>-20.5</v>
      </c>
    </row>
    <row r="24" spans="1:11" ht="30" x14ac:dyDescent="0.2">
      <c r="A24" s="17"/>
      <c r="B24" s="17"/>
      <c r="C24" s="9"/>
      <c r="D24" s="9" t="s">
        <v>1</v>
      </c>
      <c r="E24" s="4" t="s">
        <v>63</v>
      </c>
      <c r="F24" s="10">
        <v>48.3</v>
      </c>
      <c r="G24" s="10">
        <v>48.3</v>
      </c>
      <c r="H24" s="10">
        <v>10.1</v>
      </c>
      <c r="I24" s="10">
        <v>0</v>
      </c>
      <c r="J24" s="103">
        <f t="shared" si="6"/>
        <v>0</v>
      </c>
      <c r="K24" s="10">
        <f t="shared" si="3"/>
        <v>-10.1</v>
      </c>
    </row>
    <row r="25" spans="1:11" ht="45" x14ac:dyDescent="0.2">
      <c r="A25" s="17"/>
      <c r="B25" s="17"/>
      <c r="C25" s="9"/>
      <c r="D25" s="9" t="s">
        <v>4</v>
      </c>
      <c r="E25" s="31" t="s">
        <v>20</v>
      </c>
      <c r="F25" s="10">
        <f>112158.2+1056.4-76.9</f>
        <v>113137.7</v>
      </c>
      <c r="G25" s="10">
        <v>113137.7</v>
      </c>
      <c r="H25" s="10">
        <v>26053.3</v>
      </c>
      <c r="I25" s="10">
        <v>26053.3</v>
      </c>
      <c r="J25" s="103">
        <f t="shared" si="6"/>
        <v>100</v>
      </c>
      <c r="K25" s="10">
        <f t="shared" si="3"/>
        <v>0</v>
      </c>
    </row>
    <row r="26" spans="1:11" ht="42.75" customHeight="1" x14ac:dyDescent="0.2">
      <c r="A26" s="17"/>
      <c r="B26" s="17"/>
      <c r="C26" s="9" t="s">
        <v>226</v>
      </c>
      <c r="D26" s="9"/>
      <c r="E26" s="31" t="s">
        <v>21</v>
      </c>
      <c r="F26" s="10">
        <f>F27+F28+F29</f>
        <v>31547.700000000004</v>
      </c>
      <c r="G26" s="10">
        <f t="shared" ref="G26:I26" si="12">G27+G28+G29</f>
        <v>31547.7</v>
      </c>
      <c r="H26" s="10">
        <f t="shared" si="12"/>
        <v>6471.9</v>
      </c>
      <c r="I26" s="10">
        <f t="shared" si="12"/>
        <v>6242.8</v>
      </c>
      <c r="J26" s="103">
        <f t="shared" si="6"/>
        <v>96.460081274432554</v>
      </c>
      <c r="K26" s="10">
        <f t="shared" si="3"/>
        <v>-229.09999999999945</v>
      </c>
    </row>
    <row r="27" spans="1:11" ht="30" x14ac:dyDescent="0.2">
      <c r="A27" s="17"/>
      <c r="B27" s="17"/>
      <c r="C27" s="9"/>
      <c r="D27" s="21" t="s">
        <v>1</v>
      </c>
      <c r="E27" s="23" t="s">
        <v>63</v>
      </c>
      <c r="F27" s="10">
        <f>2292.9-81.5</f>
        <v>2211.4</v>
      </c>
      <c r="G27" s="10">
        <v>2211.4</v>
      </c>
      <c r="H27" s="10">
        <v>634.5</v>
      </c>
      <c r="I27" s="10">
        <v>408.2</v>
      </c>
      <c r="J27" s="103">
        <f t="shared" si="6"/>
        <v>64.33412135539794</v>
      </c>
      <c r="K27" s="10">
        <f t="shared" si="3"/>
        <v>-226.3</v>
      </c>
    </row>
    <row r="28" spans="1:11" ht="45" x14ac:dyDescent="0.2">
      <c r="A28" s="17"/>
      <c r="B28" s="17"/>
      <c r="C28" s="9"/>
      <c r="D28" s="9" t="s">
        <v>4</v>
      </c>
      <c r="E28" s="24" t="s">
        <v>5</v>
      </c>
      <c r="F28" s="10">
        <f>30400.9-1086.8</f>
        <v>29314.100000000002</v>
      </c>
      <c r="G28" s="10">
        <v>29314.1</v>
      </c>
      <c r="H28" s="10">
        <v>5829</v>
      </c>
      <c r="I28" s="10">
        <v>5829</v>
      </c>
      <c r="J28" s="103">
        <f t="shared" si="6"/>
        <v>100</v>
      </c>
      <c r="K28" s="10">
        <f t="shared" si="3"/>
        <v>0</v>
      </c>
    </row>
    <row r="29" spans="1:11" ht="17.25" customHeight="1" x14ac:dyDescent="0.2">
      <c r="A29" s="17"/>
      <c r="B29" s="17"/>
      <c r="C29" s="17"/>
      <c r="D29" s="17" t="s">
        <v>8</v>
      </c>
      <c r="E29" s="75" t="s">
        <v>9</v>
      </c>
      <c r="F29" s="25">
        <v>22.2</v>
      </c>
      <c r="G29" s="25">
        <v>22.2</v>
      </c>
      <c r="H29" s="25">
        <v>8.4</v>
      </c>
      <c r="I29" s="25">
        <v>5.6</v>
      </c>
      <c r="J29" s="103">
        <f t="shared" si="6"/>
        <v>66.666666666666657</v>
      </c>
      <c r="K29" s="10">
        <f t="shared" si="3"/>
        <v>-2.8000000000000007</v>
      </c>
    </row>
    <row r="30" spans="1:11" ht="75" x14ac:dyDescent="0.2">
      <c r="A30" s="17"/>
      <c r="B30" s="17"/>
      <c r="C30" s="17" t="s">
        <v>307</v>
      </c>
      <c r="D30" s="17"/>
      <c r="E30" s="23" t="s">
        <v>308</v>
      </c>
      <c r="F30" s="25">
        <f>F31</f>
        <v>3906.6</v>
      </c>
      <c r="G30" s="25">
        <f t="shared" ref="G30:I30" si="13">G31</f>
        <v>15861.9</v>
      </c>
      <c r="H30" s="25">
        <f t="shared" si="13"/>
        <v>88.5</v>
      </c>
      <c r="I30" s="25">
        <f t="shared" si="13"/>
        <v>88.5</v>
      </c>
      <c r="J30" s="103">
        <f t="shared" si="6"/>
        <v>100</v>
      </c>
      <c r="K30" s="10">
        <f t="shared" si="3"/>
        <v>0</v>
      </c>
    </row>
    <row r="31" spans="1:11" ht="75" x14ac:dyDescent="0.2">
      <c r="A31" s="17"/>
      <c r="B31" s="17"/>
      <c r="C31" s="67" t="s">
        <v>309</v>
      </c>
      <c r="D31" s="17"/>
      <c r="E31" s="23" t="s">
        <v>36</v>
      </c>
      <c r="F31" s="25">
        <f>F32</f>
        <v>3906.6</v>
      </c>
      <c r="G31" s="25">
        <f>G32+G33</f>
        <v>15861.9</v>
      </c>
      <c r="H31" s="25">
        <f t="shared" ref="H31:I31" si="14">H32+H33</f>
        <v>88.5</v>
      </c>
      <c r="I31" s="25">
        <f t="shared" si="14"/>
        <v>88.5</v>
      </c>
      <c r="J31" s="103">
        <f t="shared" si="6"/>
        <v>100</v>
      </c>
      <c r="K31" s="10">
        <f t="shared" si="3"/>
        <v>0</v>
      </c>
    </row>
    <row r="32" spans="1:11" ht="30" x14ac:dyDescent="0.2">
      <c r="A32" s="17"/>
      <c r="B32" s="17"/>
      <c r="C32" s="67"/>
      <c r="D32" s="9" t="s">
        <v>1</v>
      </c>
      <c r="E32" s="26" t="s">
        <v>63</v>
      </c>
      <c r="F32" s="25">
        <f>3906.6</f>
        <v>3906.6</v>
      </c>
      <c r="G32" s="25">
        <v>131.1</v>
      </c>
      <c r="H32" s="25">
        <v>0</v>
      </c>
      <c r="I32" s="25">
        <v>0</v>
      </c>
      <c r="J32" s="103">
        <v>0</v>
      </c>
      <c r="K32" s="10">
        <f t="shared" si="3"/>
        <v>0</v>
      </c>
    </row>
    <row r="33" spans="1:11" ht="45" customHeight="1" x14ac:dyDescent="0.2">
      <c r="A33" s="17"/>
      <c r="B33" s="17"/>
      <c r="C33" s="67"/>
      <c r="D33" s="9" t="s">
        <v>4</v>
      </c>
      <c r="E33" s="24" t="s">
        <v>5</v>
      </c>
      <c r="F33" s="25" t="s">
        <v>289</v>
      </c>
      <c r="G33" s="25">
        <v>15730.8</v>
      </c>
      <c r="H33" s="25">
        <v>88.5</v>
      </c>
      <c r="I33" s="25">
        <v>88.5</v>
      </c>
      <c r="J33" s="103">
        <f t="shared" si="6"/>
        <v>100</v>
      </c>
      <c r="K33" s="10">
        <f t="shared" si="3"/>
        <v>0</v>
      </c>
    </row>
    <row r="34" spans="1:11" ht="15" x14ac:dyDescent="0.2">
      <c r="A34" s="17"/>
      <c r="B34" s="17" t="s">
        <v>100</v>
      </c>
      <c r="C34" s="9"/>
      <c r="D34" s="9" t="s">
        <v>22</v>
      </c>
      <c r="E34" s="27" t="s">
        <v>101</v>
      </c>
      <c r="F34" s="25">
        <f>F35+F50</f>
        <v>163890.9</v>
      </c>
      <c r="G34" s="25">
        <f t="shared" ref="G34:I34" si="15">G35+G50</f>
        <v>171596.60000000003</v>
      </c>
      <c r="H34" s="25">
        <f t="shared" si="15"/>
        <v>40328.399999999994</v>
      </c>
      <c r="I34" s="25">
        <f t="shared" si="15"/>
        <v>40164</v>
      </c>
      <c r="J34" s="103">
        <f t="shared" si="6"/>
        <v>99.592346832505157</v>
      </c>
      <c r="K34" s="10">
        <f t="shared" si="3"/>
        <v>-164.39999999999418</v>
      </c>
    </row>
    <row r="35" spans="1:11" ht="45" x14ac:dyDescent="0.25">
      <c r="A35" s="17"/>
      <c r="B35" s="17"/>
      <c r="C35" s="22" t="s">
        <v>221</v>
      </c>
      <c r="D35" s="17"/>
      <c r="E35" s="114" t="s">
        <v>304</v>
      </c>
      <c r="F35" s="10">
        <f>F36</f>
        <v>161706.4</v>
      </c>
      <c r="G35" s="10">
        <f t="shared" ref="G35:I35" si="16">G36</f>
        <v>161706.40000000002</v>
      </c>
      <c r="H35" s="10">
        <f t="shared" si="16"/>
        <v>39767.999999999993</v>
      </c>
      <c r="I35" s="10">
        <f t="shared" si="16"/>
        <v>39603.599999999999</v>
      </c>
      <c r="J35" s="103">
        <f t="shared" si="6"/>
        <v>99.586602293301169</v>
      </c>
      <c r="K35" s="10">
        <f t="shared" si="3"/>
        <v>-164.39999999999418</v>
      </c>
    </row>
    <row r="36" spans="1:11" ht="60" x14ac:dyDescent="0.2">
      <c r="A36" s="17"/>
      <c r="B36" s="17"/>
      <c r="C36" s="22" t="s">
        <v>228</v>
      </c>
      <c r="D36" s="17"/>
      <c r="E36" s="4" t="s">
        <v>310</v>
      </c>
      <c r="F36" s="10">
        <f>F37</f>
        <v>161706.4</v>
      </c>
      <c r="G36" s="10">
        <f t="shared" ref="G36:I36" si="17">G37</f>
        <v>161706.40000000002</v>
      </c>
      <c r="H36" s="10">
        <f t="shared" si="17"/>
        <v>39767.999999999993</v>
      </c>
      <c r="I36" s="10">
        <f t="shared" si="17"/>
        <v>39603.599999999999</v>
      </c>
      <c r="J36" s="103">
        <f t="shared" si="6"/>
        <v>99.586602293301169</v>
      </c>
      <c r="K36" s="10">
        <f t="shared" si="3"/>
        <v>-164.39999999999418</v>
      </c>
    </row>
    <row r="37" spans="1:11" ht="45" x14ac:dyDescent="0.2">
      <c r="A37" s="17"/>
      <c r="B37" s="17"/>
      <c r="C37" s="22" t="s">
        <v>229</v>
      </c>
      <c r="D37" s="17"/>
      <c r="E37" s="4" t="s">
        <v>223</v>
      </c>
      <c r="F37" s="10">
        <f>F38+F47+F42+F40</f>
        <v>161706.4</v>
      </c>
      <c r="G37" s="10">
        <f t="shared" ref="G37:I37" si="18">G38+G47+G42+G40</f>
        <v>161706.40000000002</v>
      </c>
      <c r="H37" s="10">
        <f t="shared" si="18"/>
        <v>39767.999999999993</v>
      </c>
      <c r="I37" s="10">
        <f t="shared" si="18"/>
        <v>39603.599999999999</v>
      </c>
      <c r="J37" s="103">
        <f t="shared" si="6"/>
        <v>99.586602293301169</v>
      </c>
      <c r="K37" s="10">
        <f t="shared" si="3"/>
        <v>-164.39999999999418</v>
      </c>
    </row>
    <row r="38" spans="1:11" ht="45" x14ac:dyDescent="0.2">
      <c r="A38" s="17"/>
      <c r="B38" s="17"/>
      <c r="C38" s="22" t="s">
        <v>230</v>
      </c>
      <c r="D38" s="17"/>
      <c r="E38" s="4" t="s">
        <v>64</v>
      </c>
      <c r="F38" s="10">
        <f>F39</f>
        <v>22459.800000000003</v>
      </c>
      <c r="G38" s="10">
        <f t="shared" ref="G38:I38" si="19">G39</f>
        <v>22459.8</v>
      </c>
      <c r="H38" s="10">
        <f t="shared" si="19"/>
        <v>4492</v>
      </c>
      <c r="I38" s="10">
        <f t="shared" si="19"/>
        <v>4492</v>
      </c>
      <c r="J38" s="103">
        <f t="shared" si="6"/>
        <v>100</v>
      </c>
      <c r="K38" s="10">
        <f t="shared" si="3"/>
        <v>0</v>
      </c>
    </row>
    <row r="39" spans="1:11" ht="45" x14ac:dyDescent="0.2">
      <c r="A39" s="17"/>
      <c r="B39" s="17"/>
      <c r="C39" s="22"/>
      <c r="D39" s="28" t="s">
        <v>4</v>
      </c>
      <c r="E39" s="4" t="s">
        <v>20</v>
      </c>
      <c r="F39" s="10">
        <f>23068.4-608.6</f>
        <v>22459.800000000003</v>
      </c>
      <c r="G39" s="10">
        <v>22459.8</v>
      </c>
      <c r="H39" s="10">
        <v>4492</v>
      </c>
      <c r="I39" s="10">
        <v>4492</v>
      </c>
      <c r="J39" s="103">
        <f t="shared" si="6"/>
        <v>100</v>
      </c>
      <c r="K39" s="10">
        <f t="shared" si="3"/>
        <v>0</v>
      </c>
    </row>
    <row r="40" spans="1:11" ht="15" x14ac:dyDescent="0.2">
      <c r="A40" s="17"/>
      <c r="B40" s="17"/>
      <c r="C40" s="22" t="s">
        <v>232</v>
      </c>
      <c r="D40" s="17"/>
      <c r="E40" s="4" t="s">
        <v>233</v>
      </c>
      <c r="F40" s="10">
        <f>F41</f>
        <v>96.4</v>
      </c>
      <c r="G40" s="10">
        <f t="shared" ref="G40:I40" si="20">G41</f>
        <v>96.4</v>
      </c>
      <c r="H40" s="10">
        <f t="shared" si="20"/>
        <v>20.5</v>
      </c>
      <c r="I40" s="10">
        <f t="shared" si="20"/>
        <v>20.5</v>
      </c>
      <c r="J40" s="103">
        <f t="shared" si="6"/>
        <v>100</v>
      </c>
      <c r="K40" s="10">
        <f t="shared" si="3"/>
        <v>0</v>
      </c>
    </row>
    <row r="41" spans="1:11" ht="45" x14ac:dyDescent="0.2">
      <c r="A41" s="17"/>
      <c r="B41" s="17"/>
      <c r="C41" s="22"/>
      <c r="D41" s="17" t="s">
        <v>4</v>
      </c>
      <c r="E41" s="115" t="s">
        <v>20</v>
      </c>
      <c r="F41" s="10">
        <v>96.4</v>
      </c>
      <c r="G41" s="10">
        <v>96.4</v>
      </c>
      <c r="H41" s="10">
        <v>20.5</v>
      </c>
      <c r="I41" s="10">
        <v>20.5</v>
      </c>
      <c r="J41" s="103">
        <f t="shared" si="6"/>
        <v>100</v>
      </c>
      <c r="K41" s="10">
        <f t="shared" si="3"/>
        <v>0</v>
      </c>
    </row>
    <row r="42" spans="1:11" ht="45" x14ac:dyDescent="0.2">
      <c r="A42" s="17"/>
      <c r="B42" s="17"/>
      <c r="C42" s="22" t="s">
        <v>311</v>
      </c>
      <c r="D42" s="116"/>
      <c r="E42" s="4" t="s">
        <v>306</v>
      </c>
      <c r="F42" s="10">
        <f>F43+F44+F46</f>
        <v>134877.9</v>
      </c>
      <c r="G42" s="10">
        <f>G43+G44+G46+G45</f>
        <v>134877.90000000002</v>
      </c>
      <c r="H42" s="10">
        <f t="shared" ref="H42:I42" si="21">H43+H44+H46+H45</f>
        <v>33933.299999999996</v>
      </c>
      <c r="I42" s="10">
        <f t="shared" si="21"/>
        <v>33856.1</v>
      </c>
      <c r="J42" s="103">
        <f t="shared" si="6"/>
        <v>99.772494864926202</v>
      </c>
      <c r="K42" s="10">
        <f t="shared" si="3"/>
        <v>-77.19999999999709</v>
      </c>
    </row>
    <row r="43" spans="1:11" ht="43.5" customHeight="1" x14ac:dyDescent="0.2">
      <c r="A43" s="17"/>
      <c r="B43" s="17"/>
      <c r="C43" s="22"/>
      <c r="D43" s="17" t="s">
        <v>0</v>
      </c>
      <c r="E43" s="117" t="s">
        <v>62</v>
      </c>
      <c r="F43" s="10">
        <f>17073.9+303.6+426.1+8.1</f>
        <v>17811.699999999997</v>
      </c>
      <c r="G43" s="10">
        <v>17806.900000000001</v>
      </c>
      <c r="H43" s="10">
        <v>4441.3</v>
      </c>
      <c r="I43" s="10">
        <v>4424.2</v>
      </c>
      <c r="J43" s="103">
        <f t="shared" si="6"/>
        <v>99.614977596649624</v>
      </c>
      <c r="K43" s="10">
        <f t="shared" si="3"/>
        <v>-17.100000000000364</v>
      </c>
    </row>
    <row r="44" spans="1:11" ht="30" x14ac:dyDescent="0.2">
      <c r="A44" s="17"/>
      <c r="B44" s="17"/>
      <c r="C44" s="22"/>
      <c r="D44" s="17" t="s">
        <v>1</v>
      </c>
      <c r="E44" s="117" t="s">
        <v>63</v>
      </c>
      <c r="F44" s="10">
        <f>90.2-8.1</f>
        <v>82.100000000000009</v>
      </c>
      <c r="G44" s="10">
        <v>82.1</v>
      </c>
      <c r="H44" s="10">
        <v>60</v>
      </c>
      <c r="I44" s="10">
        <v>0</v>
      </c>
      <c r="J44" s="103">
        <f t="shared" si="6"/>
        <v>0</v>
      </c>
      <c r="K44" s="10">
        <f t="shared" si="3"/>
        <v>-60</v>
      </c>
    </row>
    <row r="45" spans="1:11" ht="30" x14ac:dyDescent="0.2">
      <c r="A45" s="17"/>
      <c r="B45" s="17"/>
      <c r="C45" s="22"/>
      <c r="D45" s="17" t="s">
        <v>2</v>
      </c>
      <c r="E45" s="78" t="s">
        <v>3</v>
      </c>
      <c r="F45" s="10">
        <v>0</v>
      </c>
      <c r="G45" s="10">
        <v>11.2</v>
      </c>
      <c r="H45" s="10">
        <v>11.2</v>
      </c>
      <c r="I45" s="10">
        <v>11.2</v>
      </c>
      <c r="J45" s="103">
        <f t="shared" si="6"/>
        <v>100</v>
      </c>
      <c r="K45" s="10">
        <f t="shared" si="3"/>
        <v>0</v>
      </c>
    </row>
    <row r="46" spans="1:11" ht="45" x14ac:dyDescent="0.2">
      <c r="A46" s="17"/>
      <c r="B46" s="17"/>
      <c r="C46" s="22"/>
      <c r="D46" s="17" t="s">
        <v>4</v>
      </c>
      <c r="E46" s="29" t="s">
        <v>20</v>
      </c>
      <c r="F46" s="10">
        <f>109804.9+4151.8+3027.4</f>
        <v>116984.09999999999</v>
      </c>
      <c r="G46" s="10">
        <v>116977.7</v>
      </c>
      <c r="H46" s="10">
        <v>29420.799999999999</v>
      </c>
      <c r="I46" s="10">
        <v>29420.7</v>
      </c>
      <c r="J46" s="103">
        <f t="shared" si="6"/>
        <v>99.999660104415938</v>
      </c>
      <c r="K46" s="10">
        <f t="shared" si="3"/>
        <v>-9.9999999998544808E-2</v>
      </c>
    </row>
    <row r="47" spans="1:11" ht="225" x14ac:dyDescent="0.2">
      <c r="A47" s="17"/>
      <c r="B47" s="17"/>
      <c r="C47" s="22" t="s">
        <v>312</v>
      </c>
      <c r="D47" s="17"/>
      <c r="E47" s="4" t="s">
        <v>313</v>
      </c>
      <c r="F47" s="10">
        <f>F48+F49</f>
        <v>4272.3</v>
      </c>
      <c r="G47" s="10">
        <f>G48+G49</f>
        <v>4272.3</v>
      </c>
      <c r="H47" s="10">
        <f t="shared" ref="H47:I47" si="22">H48+H49</f>
        <v>1322.2</v>
      </c>
      <c r="I47" s="10">
        <f t="shared" si="22"/>
        <v>1235</v>
      </c>
      <c r="J47" s="103">
        <f t="shared" si="6"/>
        <v>93.404931175313862</v>
      </c>
      <c r="K47" s="10">
        <f t="shared" si="3"/>
        <v>-87.200000000000045</v>
      </c>
    </row>
    <row r="48" spans="1:11" ht="30" x14ac:dyDescent="0.2">
      <c r="A48" s="17"/>
      <c r="B48" s="17"/>
      <c r="C48" s="22"/>
      <c r="D48" s="17" t="s">
        <v>1</v>
      </c>
      <c r="E48" s="117" t="s">
        <v>63</v>
      </c>
      <c r="F48" s="10">
        <f>3131.45+1001</f>
        <v>4132.45</v>
      </c>
      <c r="G48" s="10">
        <f>3131.45+1001</f>
        <v>4132.45</v>
      </c>
      <c r="H48" s="10">
        <v>1286.2</v>
      </c>
      <c r="I48" s="10">
        <v>1200.8</v>
      </c>
      <c r="J48" s="103">
        <f t="shared" si="6"/>
        <v>93.360286114134652</v>
      </c>
      <c r="K48" s="10">
        <f t="shared" si="3"/>
        <v>-85.400000000000091</v>
      </c>
    </row>
    <row r="49" spans="1:11" ht="15" x14ac:dyDescent="0.2">
      <c r="A49" s="17"/>
      <c r="B49" s="17"/>
      <c r="C49" s="9"/>
      <c r="D49" s="17" t="s">
        <v>8</v>
      </c>
      <c r="E49" s="30" t="s">
        <v>9</v>
      </c>
      <c r="F49" s="10">
        <v>139.85</v>
      </c>
      <c r="G49" s="10">
        <v>139.85</v>
      </c>
      <c r="H49" s="10">
        <v>36</v>
      </c>
      <c r="I49" s="10">
        <v>34.200000000000003</v>
      </c>
      <c r="J49" s="103">
        <f t="shared" si="6"/>
        <v>95</v>
      </c>
      <c r="K49" s="10">
        <f t="shared" si="3"/>
        <v>-1.7999999999999972</v>
      </c>
    </row>
    <row r="50" spans="1:11" ht="45" customHeight="1" x14ac:dyDescent="0.2">
      <c r="A50" s="17"/>
      <c r="B50" s="17"/>
      <c r="C50" s="22" t="s">
        <v>307</v>
      </c>
      <c r="D50" s="17"/>
      <c r="E50" s="30" t="s">
        <v>308</v>
      </c>
      <c r="F50" s="10">
        <f>F51</f>
        <v>2184.5</v>
      </c>
      <c r="G50" s="10">
        <f t="shared" ref="G50:I50" si="23">G51+G52</f>
        <v>9890.2000000000007</v>
      </c>
      <c r="H50" s="10">
        <f t="shared" si="23"/>
        <v>560.4</v>
      </c>
      <c r="I50" s="10">
        <f t="shared" si="23"/>
        <v>560.4</v>
      </c>
      <c r="J50" s="103">
        <f t="shared" si="6"/>
        <v>100</v>
      </c>
      <c r="K50" s="10">
        <f t="shared" si="3"/>
        <v>0</v>
      </c>
    </row>
    <row r="51" spans="1:11" ht="74.25" customHeight="1" x14ac:dyDescent="0.2">
      <c r="A51" s="17"/>
      <c r="B51" s="17"/>
      <c r="C51" s="22" t="s">
        <v>309</v>
      </c>
      <c r="D51" s="17"/>
      <c r="E51" s="4" t="s">
        <v>36</v>
      </c>
      <c r="F51" s="10">
        <f>F52</f>
        <v>2184.5</v>
      </c>
      <c r="G51" s="10">
        <f>G52+G53</f>
        <v>9890.2000000000007</v>
      </c>
      <c r="H51" s="10">
        <f t="shared" ref="H51:I51" si="24">H52+H53</f>
        <v>560.4</v>
      </c>
      <c r="I51" s="10">
        <f t="shared" si="24"/>
        <v>560.4</v>
      </c>
      <c r="J51" s="103">
        <f t="shared" si="6"/>
        <v>100</v>
      </c>
      <c r="K51" s="10">
        <f t="shared" si="3"/>
        <v>0</v>
      </c>
    </row>
    <row r="52" spans="1:11" ht="46.5" customHeight="1" x14ac:dyDescent="0.2">
      <c r="A52" s="17"/>
      <c r="B52" s="17"/>
      <c r="C52" s="22"/>
      <c r="D52" s="17" t="s">
        <v>1</v>
      </c>
      <c r="E52" s="31" t="s">
        <v>63</v>
      </c>
      <c r="F52" s="10">
        <v>2184.5</v>
      </c>
      <c r="G52" s="10">
        <v>0</v>
      </c>
      <c r="H52" s="10">
        <v>0</v>
      </c>
      <c r="I52" s="10">
        <v>0</v>
      </c>
      <c r="J52" s="103">
        <v>0</v>
      </c>
      <c r="K52" s="10">
        <f t="shared" si="3"/>
        <v>0</v>
      </c>
    </row>
    <row r="53" spans="1:11" ht="46.5" customHeight="1" x14ac:dyDescent="0.2">
      <c r="A53" s="17"/>
      <c r="B53" s="17"/>
      <c r="C53" s="22"/>
      <c r="D53" s="17" t="s">
        <v>4</v>
      </c>
      <c r="E53" s="29" t="s">
        <v>20</v>
      </c>
      <c r="F53" s="10">
        <v>0</v>
      </c>
      <c r="G53" s="10">
        <v>9890.2000000000007</v>
      </c>
      <c r="H53" s="10">
        <v>560.4</v>
      </c>
      <c r="I53" s="10">
        <v>560.4</v>
      </c>
      <c r="J53" s="103">
        <f t="shared" si="6"/>
        <v>100</v>
      </c>
      <c r="K53" s="10">
        <f t="shared" si="3"/>
        <v>0</v>
      </c>
    </row>
    <row r="54" spans="1:11" ht="15" x14ac:dyDescent="0.2">
      <c r="A54" s="17"/>
      <c r="B54" s="17" t="s">
        <v>219</v>
      </c>
      <c r="C54" s="22"/>
      <c r="D54" s="28"/>
      <c r="E54" s="23" t="s">
        <v>220</v>
      </c>
      <c r="F54" s="10">
        <f>F55+F65</f>
        <v>41392.100000000006</v>
      </c>
      <c r="G54" s="10">
        <f>G55+G65+G60</f>
        <v>43351.200000000004</v>
      </c>
      <c r="H54" s="10">
        <f t="shared" ref="H54:I54" si="25">H55+H65+H60</f>
        <v>8274.3000000000011</v>
      </c>
      <c r="I54" s="10">
        <f t="shared" si="25"/>
        <v>8274.3000000000011</v>
      </c>
      <c r="J54" s="103">
        <f t="shared" si="6"/>
        <v>100</v>
      </c>
      <c r="K54" s="10">
        <f t="shared" si="3"/>
        <v>0</v>
      </c>
    </row>
    <row r="55" spans="1:11" ht="45" x14ac:dyDescent="0.25">
      <c r="A55" s="17"/>
      <c r="B55" s="17"/>
      <c r="C55" s="22" t="s">
        <v>221</v>
      </c>
      <c r="D55" s="17"/>
      <c r="E55" s="68" t="s">
        <v>304</v>
      </c>
      <c r="F55" s="10">
        <f>F56</f>
        <v>40865.800000000003</v>
      </c>
      <c r="G55" s="10">
        <f t="shared" ref="G55:I57" si="26">G56</f>
        <v>40865.800000000003</v>
      </c>
      <c r="H55" s="10">
        <f t="shared" si="26"/>
        <v>8202.2000000000007</v>
      </c>
      <c r="I55" s="10">
        <f t="shared" si="26"/>
        <v>8202.2000000000007</v>
      </c>
      <c r="J55" s="103">
        <f t="shared" si="6"/>
        <v>100</v>
      </c>
      <c r="K55" s="10">
        <f t="shared" si="3"/>
        <v>0</v>
      </c>
    </row>
    <row r="56" spans="1:11" ht="45" x14ac:dyDescent="0.2">
      <c r="A56" s="17"/>
      <c r="B56" s="17"/>
      <c r="C56" s="21" t="s">
        <v>234</v>
      </c>
      <c r="D56" s="17"/>
      <c r="E56" s="4" t="s">
        <v>271</v>
      </c>
      <c r="F56" s="10">
        <f>F57</f>
        <v>40865.800000000003</v>
      </c>
      <c r="G56" s="10">
        <f t="shared" si="26"/>
        <v>40865.800000000003</v>
      </c>
      <c r="H56" s="10">
        <f t="shared" si="26"/>
        <v>8202.2000000000007</v>
      </c>
      <c r="I56" s="10">
        <f t="shared" si="26"/>
        <v>8202.2000000000007</v>
      </c>
      <c r="J56" s="103">
        <f t="shared" si="6"/>
        <v>100</v>
      </c>
      <c r="K56" s="10">
        <f t="shared" si="3"/>
        <v>0</v>
      </c>
    </row>
    <row r="57" spans="1:11" ht="45" x14ac:dyDescent="0.2">
      <c r="A57" s="17"/>
      <c r="B57" s="17"/>
      <c r="C57" s="17" t="s">
        <v>235</v>
      </c>
      <c r="D57" s="17"/>
      <c r="E57" s="23" t="s">
        <v>223</v>
      </c>
      <c r="F57" s="10">
        <f>F58</f>
        <v>40865.800000000003</v>
      </c>
      <c r="G57" s="10">
        <f t="shared" si="26"/>
        <v>40865.800000000003</v>
      </c>
      <c r="H57" s="10">
        <f t="shared" si="26"/>
        <v>8202.2000000000007</v>
      </c>
      <c r="I57" s="10">
        <f t="shared" si="26"/>
        <v>8202.2000000000007</v>
      </c>
      <c r="J57" s="103">
        <f t="shared" si="6"/>
        <v>100</v>
      </c>
      <c r="K57" s="10">
        <f t="shared" si="3"/>
        <v>0</v>
      </c>
    </row>
    <row r="58" spans="1:11" ht="30" x14ac:dyDescent="0.25">
      <c r="A58" s="17"/>
      <c r="B58" s="15"/>
      <c r="C58" s="67" t="s">
        <v>236</v>
      </c>
      <c r="D58" s="17"/>
      <c r="E58" s="23" t="s">
        <v>25</v>
      </c>
      <c r="F58" s="10">
        <f>F59</f>
        <v>40865.800000000003</v>
      </c>
      <c r="G58" s="10">
        <f t="shared" ref="G58:I58" si="27">G59</f>
        <v>40865.800000000003</v>
      </c>
      <c r="H58" s="10">
        <f t="shared" si="27"/>
        <v>8202.2000000000007</v>
      </c>
      <c r="I58" s="10">
        <f t="shared" si="27"/>
        <v>8202.2000000000007</v>
      </c>
      <c r="J58" s="103">
        <f t="shared" si="6"/>
        <v>100</v>
      </c>
      <c r="K58" s="10">
        <f t="shared" si="3"/>
        <v>0</v>
      </c>
    </row>
    <row r="59" spans="1:11" ht="45" x14ac:dyDescent="0.2">
      <c r="A59" s="17"/>
      <c r="B59" s="17"/>
      <c r="C59" s="67"/>
      <c r="D59" s="9" t="s">
        <v>4</v>
      </c>
      <c r="E59" s="26" t="s">
        <v>5</v>
      </c>
      <c r="F59" s="10">
        <f>41061.5-195.7</f>
        <v>40865.800000000003</v>
      </c>
      <c r="G59" s="10">
        <v>40865.800000000003</v>
      </c>
      <c r="H59" s="10">
        <v>8202.2000000000007</v>
      </c>
      <c r="I59" s="10">
        <v>8202.2000000000007</v>
      </c>
      <c r="J59" s="103">
        <f t="shared" si="6"/>
        <v>100</v>
      </c>
      <c r="K59" s="10">
        <f t="shared" si="3"/>
        <v>0</v>
      </c>
    </row>
    <row r="60" spans="1:11" ht="48" customHeight="1" x14ac:dyDescent="0.2">
      <c r="A60" s="17"/>
      <c r="B60" s="17"/>
      <c r="C60" s="67" t="s">
        <v>88</v>
      </c>
      <c r="D60" s="9"/>
      <c r="E60" s="26" t="s">
        <v>176</v>
      </c>
      <c r="F60" s="10" t="s">
        <v>289</v>
      </c>
      <c r="G60" s="10">
        <f>G61</f>
        <v>380</v>
      </c>
      <c r="H60" s="10">
        <f t="shared" ref="H60:I60" si="28">H61</f>
        <v>72.099999999999994</v>
      </c>
      <c r="I60" s="10">
        <f t="shared" si="28"/>
        <v>72.099999999999994</v>
      </c>
      <c r="J60" s="103">
        <f t="shared" si="6"/>
        <v>100</v>
      </c>
      <c r="K60" s="10">
        <f t="shared" si="3"/>
        <v>0</v>
      </c>
    </row>
    <row r="61" spans="1:11" ht="45" x14ac:dyDescent="0.2">
      <c r="A61" s="17"/>
      <c r="B61" s="17"/>
      <c r="C61" s="67" t="s">
        <v>466</v>
      </c>
      <c r="D61" s="9"/>
      <c r="E61" s="26" t="s">
        <v>469</v>
      </c>
      <c r="F61" s="10" t="s">
        <v>289</v>
      </c>
      <c r="G61" s="10">
        <f>G62</f>
        <v>380</v>
      </c>
      <c r="H61" s="10">
        <f>H62</f>
        <v>72.099999999999994</v>
      </c>
      <c r="I61" s="10">
        <f>I62</f>
        <v>72.099999999999994</v>
      </c>
      <c r="J61" s="103">
        <f t="shared" si="6"/>
        <v>100</v>
      </c>
      <c r="K61" s="10">
        <f t="shared" si="3"/>
        <v>0</v>
      </c>
    </row>
    <row r="62" spans="1:11" ht="45" x14ac:dyDescent="0.2">
      <c r="A62" s="17"/>
      <c r="B62" s="17"/>
      <c r="C62" s="67" t="s">
        <v>467</v>
      </c>
      <c r="D62" s="9"/>
      <c r="E62" s="26" t="s">
        <v>470</v>
      </c>
      <c r="F62" s="10" t="s">
        <v>289</v>
      </c>
      <c r="G62" s="10">
        <f>G63</f>
        <v>380</v>
      </c>
      <c r="H62" s="10">
        <f t="shared" ref="H62:I63" si="29">H63</f>
        <v>72.099999999999994</v>
      </c>
      <c r="I62" s="10">
        <f t="shared" si="29"/>
        <v>72.099999999999994</v>
      </c>
      <c r="J62" s="103">
        <f t="shared" si="6"/>
        <v>100</v>
      </c>
      <c r="K62" s="10">
        <f t="shared" si="3"/>
        <v>0</v>
      </c>
    </row>
    <row r="63" spans="1:11" ht="45" x14ac:dyDescent="0.2">
      <c r="A63" s="17"/>
      <c r="B63" s="17"/>
      <c r="C63" s="67" t="s">
        <v>468</v>
      </c>
      <c r="D63" s="9"/>
      <c r="E63" s="26" t="s">
        <v>35</v>
      </c>
      <c r="F63" s="10" t="s">
        <v>289</v>
      </c>
      <c r="G63" s="10">
        <f>G64</f>
        <v>380</v>
      </c>
      <c r="H63" s="10">
        <f t="shared" si="29"/>
        <v>72.099999999999994</v>
      </c>
      <c r="I63" s="10">
        <f t="shared" si="29"/>
        <v>72.099999999999994</v>
      </c>
      <c r="J63" s="103">
        <f t="shared" si="6"/>
        <v>100</v>
      </c>
      <c r="K63" s="10">
        <f t="shared" si="3"/>
        <v>0</v>
      </c>
    </row>
    <row r="64" spans="1:11" ht="45" x14ac:dyDescent="0.2">
      <c r="A64" s="17"/>
      <c r="B64" s="17"/>
      <c r="C64" s="67"/>
      <c r="D64" s="9" t="s">
        <v>4</v>
      </c>
      <c r="E64" s="26" t="s">
        <v>5</v>
      </c>
      <c r="F64" s="10" t="s">
        <v>289</v>
      </c>
      <c r="G64" s="10">
        <v>380</v>
      </c>
      <c r="H64" s="10">
        <v>72.099999999999994</v>
      </c>
      <c r="I64" s="10">
        <v>72.099999999999994</v>
      </c>
      <c r="J64" s="103">
        <f t="shared" si="6"/>
        <v>100</v>
      </c>
      <c r="K64" s="10">
        <f t="shared" si="3"/>
        <v>0</v>
      </c>
    </row>
    <row r="65" spans="1:11" ht="75" x14ac:dyDescent="0.2">
      <c r="A65" s="17"/>
      <c r="B65" s="17"/>
      <c r="C65" s="9" t="s">
        <v>307</v>
      </c>
      <c r="D65" s="9"/>
      <c r="E65" s="27" t="s">
        <v>308</v>
      </c>
      <c r="F65" s="10">
        <f>F66</f>
        <v>526.29999999999995</v>
      </c>
      <c r="G65" s="10">
        <f t="shared" ref="G65:I65" si="30">G66</f>
        <v>2105.4</v>
      </c>
      <c r="H65" s="10">
        <f t="shared" si="30"/>
        <v>0</v>
      </c>
      <c r="I65" s="10">
        <f t="shared" si="30"/>
        <v>0</v>
      </c>
      <c r="J65" s="103">
        <v>0</v>
      </c>
      <c r="K65" s="10">
        <f t="shared" si="3"/>
        <v>0</v>
      </c>
    </row>
    <row r="66" spans="1:11" ht="75" x14ac:dyDescent="0.2">
      <c r="A66" s="17"/>
      <c r="B66" s="17"/>
      <c r="C66" s="22" t="s">
        <v>309</v>
      </c>
      <c r="D66" s="17"/>
      <c r="E66" s="4" t="s">
        <v>36</v>
      </c>
      <c r="F66" s="10">
        <f>F67</f>
        <v>526.29999999999995</v>
      </c>
      <c r="G66" s="10">
        <f>G67+G68</f>
        <v>2105.4</v>
      </c>
      <c r="H66" s="10">
        <f>H67+H68</f>
        <v>0</v>
      </c>
      <c r="I66" s="10">
        <f t="shared" ref="I66" si="31">I67</f>
        <v>0</v>
      </c>
      <c r="J66" s="103">
        <v>0</v>
      </c>
      <c r="K66" s="10">
        <f t="shared" si="3"/>
        <v>0</v>
      </c>
    </row>
    <row r="67" spans="1:11" ht="30" x14ac:dyDescent="0.25">
      <c r="A67" s="15"/>
      <c r="B67" s="17"/>
      <c r="C67" s="22"/>
      <c r="D67" s="17" t="s">
        <v>1</v>
      </c>
      <c r="E67" s="4" t="s">
        <v>63</v>
      </c>
      <c r="F67" s="10">
        <v>526.29999999999995</v>
      </c>
      <c r="G67" s="10">
        <v>0</v>
      </c>
      <c r="H67" s="10">
        <v>0</v>
      </c>
      <c r="I67" s="10">
        <v>0</v>
      </c>
      <c r="J67" s="103">
        <v>0</v>
      </c>
      <c r="K67" s="10">
        <f t="shared" si="3"/>
        <v>0</v>
      </c>
    </row>
    <row r="68" spans="1:11" ht="45" x14ac:dyDescent="0.25">
      <c r="A68" s="15"/>
      <c r="B68" s="17"/>
      <c r="C68" s="22"/>
      <c r="D68" s="17" t="s">
        <v>4</v>
      </c>
      <c r="E68" s="4" t="s">
        <v>5</v>
      </c>
      <c r="F68" s="10" t="s">
        <v>289</v>
      </c>
      <c r="G68" s="10">
        <v>2105.4</v>
      </c>
      <c r="H68" s="10">
        <v>0</v>
      </c>
      <c r="I68" s="10">
        <v>0</v>
      </c>
      <c r="J68" s="103">
        <v>0</v>
      </c>
      <c r="K68" s="10">
        <f t="shared" si="3"/>
        <v>0</v>
      </c>
    </row>
    <row r="69" spans="1:11" ht="15" x14ac:dyDescent="0.25">
      <c r="A69" s="15"/>
      <c r="B69" s="17" t="s">
        <v>102</v>
      </c>
      <c r="C69" s="22"/>
      <c r="D69" s="17" t="s">
        <v>22</v>
      </c>
      <c r="E69" s="4" t="s">
        <v>277</v>
      </c>
      <c r="F69" s="10">
        <f>F70</f>
        <v>6452.4000000000005</v>
      </c>
      <c r="G69" s="10">
        <f t="shared" ref="G69:I70" si="32">G70</f>
        <v>6296.3</v>
      </c>
      <c r="H69" s="10">
        <f t="shared" si="32"/>
        <v>0</v>
      </c>
      <c r="I69" s="10">
        <f t="shared" si="32"/>
        <v>0</v>
      </c>
      <c r="J69" s="103">
        <v>0</v>
      </c>
      <c r="K69" s="10">
        <f t="shared" si="3"/>
        <v>0</v>
      </c>
    </row>
    <row r="70" spans="1:11" ht="45" x14ac:dyDescent="0.25">
      <c r="A70" s="15"/>
      <c r="B70" s="17"/>
      <c r="C70" s="22" t="s">
        <v>221</v>
      </c>
      <c r="D70" s="17"/>
      <c r="E70" s="4" t="s">
        <v>304</v>
      </c>
      <c r="F70" s="10">
        <f>F71</f>
        <v>6452.4000000000005</v>
      </c>
      <c r="G70" s="10">
        <f t="shared" si="32"/>
        <v>6296.3</v>
      </c>
      <c r="H70" s="10">
        <f t="shared" si="32"/>
        <v>0</v>
      </c>
      <c r="I70" s="10">
        <f t="shared" si="32"/>
        <v>0</v>
      </c>
      <c r="J70" s="103">
        <v>0</v>
      </c>
      <c r="K70" s="10">
        <f t="shared" si="3"/>
        <v>0</v>
      </c>
    </row>
    <row r="71" spans="1:11" ht="60" x14ac:dyDescent="0.25">
      <c r="A71" s="15"/>
      <c r="B71" s="17"/>
      <c r="C71" s="22" t="s">
        <v>314</v>
      </c>
      <c r="D71" s="17"/>
      <c r="E71" s="118" t="s">
        <v>315</v>
      </c>
      <c r="F71" s="10">
        <f>F73+F76</f>
        <v>6452.4000000000005</v>
      </c>
      <c r="G71" s="10">
        <f t="shared" ref="G71:I71" si="33">G73+G76</f>
        <v>6296.3</v>
      </c>
      <c r="H71" s="10">
        <f t="shared" si="33"/>
        <v>0</v>
      </c>
      <c r="I71" s="10">
        <f t="shared" si="33"/>
        <v>0</v>
      </c>
      <c r="J71" s="103">
        <v>0</v>
      </c>
      <c r="K71" s="10">
        <f t="shared" si="3"/>
        <v>0</v>
      </c>
    </row>
    <row r="72" spans="1:11" ht="45" x14ac:dyDescent="0.25">
      <c r="A72" s="15"/>
      <c r="B72" s="17"/>
      <c r="C72" s="22" t="s">
        <v>316</v>
      </c>
      <c r="D72" s="17"/>
      <c r="E72" s="4" t="s">
        <v>317</v>
      </c>
      <c r="F72" s="10">
        <f>F73</f>
        <v>1250</v>
      </c>
      <c r="G72" s="10">
        <f t="shared" ref="G72:I72" si="34">G73</f>
        <v>1250</v>
      </c>
      <c r="H72" s="10">
        <f t="shared" si="34"/>
        <v>0</v>
      </c>
      <c r="I72" s="10">
        <f t="shared" si="34"/>
        <v>0</v>
      </c>
      <c r="J72" s="103">
        <v>0</v>
      </c>
      <c r="K72" s="10">
        <f t="shared" si="3"/>
        <v>0</v>
      </c>
    </row>
    <row r="73" spans="1:11" ht="30" x14ac:dyDescent="0.25">
      <c r="A73" s="15"/>
      <c r="B73" s="17"/>
      <c r="C73" s="22" t="s">
        <v>318</v>
      </c>
      <c r="D73" s="17"/>
      <c r="E73" s="4" t="s">
        <v>319</v>
      </c>
      <c r="F73" s="10">
        <f>F74+F75</f>
        <v>1250</v>
      </c>
      <c r="G73" s="10">
        <f t="shared" ref="G73:I73" si="35">G74+G75</f>
        <v>1250</v>
      </c>
      <c r="H73" s="10">
        <f t="shared" si="35"/>
        <v>0</v>
      </c>
      <c r="I73" s="10">
        <f t="shared" si="35"/>
        <v>0</v>
      </c>
      <c r="J73" s="103">
        <v>0</v>
      </c>
      <c r="K73" s="10">
        <f t="shared" si="3"/>
        <v>0</v>
      </c>
    </row>
    <row r="74" spans="1:11" ht="37.5" customHeight="1" x14ac:dyDescent="0.25">
      <c r="A74" s="15"/>
      <c r="B74" s="17"/>
      <c r="C74" s="22"/>
      <c r="D74" s="22" t="s">
        <v>1</v>
      </c>
      <c r="E74" s="4" t="s">
        <v>63</v>
      </c>
      <c r="F74" s="10">
        <v>25</v>
      </c>
      <c r="G74" s="10">
        <v>25</v>
      </c>
      <c r="H74" s="10">
        <v>0</v>
      </c>
      <c r="I74" s="10">
        <v>0</v>
      </c>
      <c r="J74" s="103">
        <v>0</v>
      </c>
      <c r="K74" s="10">
        <f t="shared" ref="K74:K138" si="36">I74-H74</f>
        <v>0</v>
      </c>
    </row>
    <row r="75" spans="1:11" ht="45" x14ac:dyDescent="0.25">
      <c r="A75" s="15"/>
      <c r="B75" s="17"/>
      <c r="C75" s="22"/>
      <c r="D75" s="17" t="s">
        <v>4</v>
      </c>
      <c r="E75" s="4" t="s">
        <v>20</v>
      </c>
      <c r="F75" s="10">
        <v>1225</v>
      </c>
      <c r="G75" s="10">
        <v>1225</v>
      </c>
      <c r="H75" s="10">
        <v>0</v>
      </c>
      <c r="I75" s="10">
        <v>0</v>
      </c>
      <c r="J75" s="103">
        <v>0</v>
      </c>
      <c r="K75" s="10">
        <f t="shared" si="36"/>
        <v>0</v>
      </c>
    </row>
    <row r="76" spans="1:11" ht="30" x14ac:dyDescent="0.25">
      <c r="A76" s="15"/>
      <c r="B76" s="17"/>
      <c r="C76" s="22" t="s">
        <v>320</v>
      </c>
      <c r="D76" s="28"/>
      <c r="E76" s="4" t="s">
        <v>65</v>
      </c>
      <c r="F76" s="10">
        <f>F78+F79+F80+F81+F77</f>
        <v>5202.4000000000005</v>
      </c>
      <c r="G76" s="10">
        <f>G78+G79+G80+G81+G77</f>
        <v>5046.3</v>
      </c>
      <c r="H76" s="10">
        <f t="shared" ref="H76:I76" si="37">H78+H79+H80+H81+H77</f>
        <v>0</v>
      </c>
      <c r="I76" s="10">
        <f t="shared" si="37"/>
        <v>0</v>
      </c>
      <c r="J76" s="103">
        <v>0</v>
      </c>
      <c r="K76" s="10">
        <f t="shared" si="36"/>
        <v>0</v>
      </c>
    </row>
    <row r="77" spans="1:11" ht="75" x14ac:dyDescent="0.25">
      <c r="A77" s="15"/>
      <c r="B77" s="17"/>
      <c r="C77" s="22"/>
      <c r="D77" s="28" t="s">
        <v>0</v>
      </c>
      <c r="E77" s="4" t="s">
        <v>62</v>
      </c>
      <c r="F77" s="10">
        <v>156.1</v>
      </c>
      <c r="G77" s="10">
        <v>0</v>
      </c>
      <c r="H77" s="10">
        <v>0</v>
      </c>
      <c r="I77" s="10">
        <v>0</v>
      </c>
      <c r="J77" s="103">
        <v>0</v>
      </c>
      <c r="K77" s="10">
        <f t="shared" si="36"/>
        <v>0</v>
      </c>
    </row>
    <row r="78" spans="1:11" ht="30" x14ac:dyDescent="0.25">
      <c r="A78" s="15"/>
      <c r="B78" s="17"/>
      <c r="C78" s="22"/>
      <c r="D78" s="17" t="s">
        <v>1</v>
      </c>
      <c r="E78" s="4" t="s">
        <v>63</v>
      </c>
      <c r="F78" s="10">
        <v>60</v>
      </c>
      <c r="G78" s="10">
        <v>60</v>
      </c>
      <c r="H78" s="10">
        <v>0</v>
      </c>
      <c r="I78" s="10">
        <v>0</v>
      </c>
      <c r="J78" s="103">
        <v>0</v>
      </c>
      <c r="K78" s="10">
        <f t="shared" si="36"/>
        <v>0</v>
      </c>
    </row>
    <row r="79" spans="1:11" ht="30" x14ac:dyDescent="0.25">
      <c r="A79" s="15"/>
      <c r="B79" s="17"/>
      <c r="C79" s="22"/>
      <c r="D79" s="17" t="s">
        <v>2</v>
      </c>
      <c r="E79" s="78" t="s">
        <v>3</v>
      </c>
      <c r="F79" s="10">
        <v>2200</v>
      </c>
      <c r="G79" s="10">
        <v>2200</v>
      </c>
      <c r="H79" s="10">
        <v>0</v>
      </c>
      <c r="I79" s="10">
        <v>0</v>
      </c>
      <c r="J79" s="103">
        <v>0</v>
      </c>
      <c r="K79" s="10">
        <f t="shared" si="36"/>
        <v>0</v>
      </c>
    </row>
    <row r="80" spans="1:11" ht="32.25" customHeight="1" x14ac:dyDescent="0.25">
      <c r="A80" s="15"/>
      <c r="B80" s="17"/>
      <c r="C80" s="22"/>
      <c r="D80" s="17" t="s">
        <v>4</v>
      </c>
      <c r="E80" s="4" t="s">
        <v>20</v>
      </c>
      <c r="F80" s="10">
        <v>2586.3000000000002</v>
      </c>
      <c r="G80" s="10">
        <v>2586.3000000000002</v>
      </c>
      <c r="H80" s="10">
        <v>0</v>
      </c>
      <c r="I80" s="10">
        <v>0</v>
      </c>
      <c r="J80" s="103">
        <v>0</v>
      </c>
      <c r="K80" s="10">
        <f t="shared" si="36"/>
        <v>0</v>
      </c>
    </row>
    <row r="81" spans="1:11" ht="15" x14ac:dyDescent="0.25">
      <c r="A81" s="15"/>
      <c r="B81" s="15"/>
      <c r="C81" s="22"/>
      <c r="D81" s="17" t="s">
        <v>8</v>
      </c>
      <c r="E81" s="23" t="s">
        <v>9</v>
      </c>
      <c r="F81" s="10">
        <v>200</v>
      </c>
      <c r="G81" s="10">
        <v>200</v>
      </c>
      <c r="H81" s="10">
        <v>0</v>
      </c>
      <c r="I81" s="10">
        <v>0</v>
      </c>
      <c r="J81" s="103">
        <v>0</v>
      </c>
      <c r="K81" s="10">
        <f t="shared" si="36"/>
        <v>0</v>
      </c>
    </row>
    <row r="82" spans="1:11" ht="15" x14ac:dyDescent="0.25">
      <c r="A82" s="15"/>
      <c r="B82" s="17" t="s">
        <v>103</v>
      </c>
      <c r="C82" s="22"/>
      <c r="D82" s="17" t="s">
        <v>22</v>
      </c>
      <c r="E82" s="4" t="s">
        <v>104</v>
      </c>
      <c r="F82" s="10">
        <f>F83</f>
        <v>15515.3</v>
      </c>
      <c r="G82" s="10">
        <f t="shared" ref="G82:I82" si="38">G83</f>
        <v>15671.4</v>
      </c>
      <c r="H82" s="10">
        <f t="shared" si="38"/>
        <v>3319.9999999999995</v>
      </c>
      <c r="I82" s="10">
        <f t="shared" si="38"/>
        <v>3266.4999999999995</v>
      </c>
      <c r="J82" s="103">
        <f t="shared" ref="J82:J138" si="39">I82/H82*100</f>
        <v>98.388554216867476</v>
      </c>
      <c r="K82" s="10">
        <f t="shared" si="36"/>
        <v>-53.5</v>
      </c>
    </row>
    <row r="83" spans="1:11" ht="45" x14ac:dyDescent="0.25">
      <c r="A83" s="15"/>
      <c r="B83" s="17"/>
      <c r="C83" s="22" t="s">
        <v>221</v>
      </c>
      <c r="D83" s="28"/>
      <c r="E83" s="4" t="s">
        <v>304</v>
      </c>
      <c r="F83" s="10">
        <f>F84</f>
        <v>15515.3</v>
      </c>
      <c r="G83" s="10">
        <f>G84+G100</f>
        <v>15671.4</v>
      </c>
      <c r="H83" s="10">
        <f t="shared" ref="H83:I83" si="40">H84+H100</f>
        <v>3319.9999999999995</v>
      </c>
      <c r="I83" s="10">
        <f t="shared" si="40"/>
        <v>3266.4999999999995</v>
      </c>
      <c r="J83" s="103">
        <f t="shared" si="39"/>
        <v>98.388554216867476</v>
      </c>
      <c r="K83" s="10">
        <f t="shared" si="36"/>
        <v>-53.5</v>
      </c>
    </row>
    <row r="84" spans="1:11" ht="46.5" customHeight="1" x14ac:dyDescent="0.25">
      <c r="A84" s="15"/>
      <c r="B84" s="17"/>
      <c r="C84" s="22" t="s">
        <v>238</v>
      </c>
      <c r="D84" s="28"/>
      <c r="E84" s="4" t="s">
        <v>321</v>
      </c>
      <c r="F84" s="10">
        <f>F85+F90</f>
        <v>15515.3</v>
      </c>
      <c r="G84" s="10">
        <f t="shared" ref="G84:I84" si="41">G85+G90</f>
        <v>15515.3</v>
      </c>
      <c r="H84" s="10">
        <f t="shared" si="41"/>
        <v>3319.9999999999995</v>
      </c>
      <c r="I84" s="10">
        <f t="shared" si="41"/>
        <v>3266.4999999999995</v>
      </c>
      <c r="J84" s="103">
        <f t="shared" si="39"/>
        <v>98.388554216867476</v>
      </c>
      <c r="K84" s="10">
        <f t="shared" si="36"/>
        <v>-53.5</v>
      </c>
    </row>
    <row r="85" spans="1:11" ht="45" customHeight="1" x14ac:dyDescent="0.25">
      <c r="A85" s="15"/>
      <c r="B85" s="17"/>
      <c r="C85" s="21" t="s">
        <v>239</v>
      </c>
      <c r="D85" s="22"/>
      <c r="E85" s="30" t="s">
        <v>322</v>
      </c>
      <c r="F85" s="10">
        <f>F86</f>
        <v>2712.1</v>
      </c>
      <c r="G85" s="10">
        <f t="shared" ref="G85:I85" si="42">G86</f>
        <v>2712.1</v>
      </c>
      <c r="H85" s="10">
        <f t="shared" si="42"/>
        <v>557.6</v>
      </c>
      <c r="I85" s="10">
        <f t="shared" si="42"/>
        <v>550.09999999999991</v>
      </c>
      <c r="J85" s="103">
        <f t="shared" si="39"/>
        <v>98.654949784791938</v>
      </c>
      <c r="K85" s="10">
        <f t="shared" si="36"/>
        <v>-7.5000000000001137</v>
      </c>
    </row>
    <row r="86" spans="1:11" ht="30" x14ac:dyDescent="0.25">
      <c r="A86" s="15"/>
      <c r="B86" s="17"/>
      <c r="C86" s="21" t="s">
        <v>240</v>
      </c>
      <c r="D86" s="17"/>
      <c r="E86" s="30" t="s">
        <v>70</v>
      </c>
      <c r="F86" s="10">
        <f>F87+F88</f>
        <v>2712.1</v>
      </c>
      <c r="G86" s="10">
        <f>G87+G88+G89</f>
        <v>2712.1</v>
      </c>
      <c r="H86" s="10">
        <f t="shared" ref="H86:I86" si="43">H87+H88+H89</f>
        <v>557.6</v>
      </c>
      <c r="I86" s="10">
        <f t="shared" si="43"/>
        <v>550.09999999999991</v>
      </c>
      <c r="J86" s="103">
        <f t="shared" si="39"/>
        <v>98.654949784791938</v>
      </c>
      <c r="K86" s="10">
        <f t="shared" si="36"/>
        <v>-7.5000000000001137</v>
      </c>
    </row>
    <row r="87" spans="1:11" ht="75" x14ac:dyDescent="0.25">
      <c r="A87" s="15"/>
      <c r="B87" s="17"/>
      <c r="C87" s="21"/>
      <c r="D87" s="17" t="s">
        <v>0</v>
      </c>
      <c r="E87" s="4" t="s">
        <v>62</v>
      </c>
      <c r="F87" s="10">
        <f>2352+20</f>
        <v>2372</v>
      </c>
      <c r="G87" s="10">
        <v>2372</v>
      </c>
      <c r="H87" s="10">
        <v>538.29999999999995</v>
      </c>
      <c r="I87" s="10">
        <v>538.29999999999995</v>
      </c>
      <c r="J87" s="103">
        <f t="shared" si="39"/>
        <v>100</v>
      </c>
      <c r="K87" s="10">
        <f t="shared" si="36"/>
        <v>0</v>
      </c>
    </row>
    <row r="88" spans="1:11" ht="30" x14ac:dyDescent="0.25">
      <c r="A88" s="15"/>
      <c r="B88" s="17"/>
      <c r="C88" s="21"/>
      <c r="D88" s="17" t="s">
        <v>1</v>
      </c>
      <c r="E88" s="31" t="s">
        <v>63</v>
      </c>
      <c r="F88" s="10">
        <f>360.1-20</f>
        <v>340.1</v>
      </c>
      <c r="G88" s="10">
        <v>340</v>
      </c>
      <c r="H88" s="10">
        <v>19.2</v>
      </c>
      <c r="I88" s="10">
        <v>11.8</v>
      </c>
      <c r="J88" s="103">
        <f t="shared" si="39"/>
        <v>61.458333333333336</v>
      </c>
      <c r="K88" s="10">
        <f t="shared" si="36"/>
        <v>-7.3999999999999986</v>
      </c>
    </row>
    <row r="89" spans="1:11" ht="15" x14ac:dyDescent="0.25">
      <c r="A89" s="15"/>
      <c r="B89" s="17"/>
      <c r="C89" s="21"/>
      <c r="D89" s="17" t="s">
        <v>8</v>
      </c>
      <c r="E89" s="23" t="s">
        <v>9</v>
      </c>
      <c r="F89" s="10" t="s">
        <v>289</v>
      </c>
      <c r="G89" s="10">
        <v>0.1</v>
      </c>
      <c r="H89" s="10">
        <v>0.1</v>
      </c>
      <c r="I89" s="10">
        <v>0</v>
      </c>
      <c r="J89" s="103">
        <f t="shared" si="39"/>
        <v>0</v>
      </c>
      <c r="K89" s="10">
        <f t="shared" si="36"/>
        <v>-0.1</v>
      </c>
    </row>
    <row r="90" spans="1:11" ht="45" x14ac:dyDescent="0.25">
      <c r="A90" s="15"/>
      <c r="B90" s="17"/>
      <c r="C90" s="22" t="s">
        <v>241</v>
      </c>
      <c r="D90" s="28"/>
      <c r="E90" s="23" t="s">
        <v>223</v>
      </c>
      <c r="F90" s="10">
        <f>F91+F93+F97</f>
        <v>12803.199999999999</v>
      </c>
      <c r="G90" s="10">
        <f t="shared" ref="G90:I90" si="44">G91+G93+G97</f>
        <v>12803.199999999999</v>
      </c>
      <c r="H90" s="10">
        <f t="shared" si="44"/>
        <v>2762.3999999999996</v>
      </c>
      <c r="I90" s="10">
        <f t="shared" si="44"/>
        <v>2716.3999999999996</v>
      </c>
      <c r="J90" s="103">
        <f t="shared" si="39"/>
        <v>98.334781349551122</v>
      </c>
      <c r="K90" s="10">
        <f t="shared" si="36"/>
        <v>-46</v>
      </c>
    </row>
    <row r="91" spans="1:11" ht="75" customHeight="1" x14ac:dyDescent="0.25">
      <c r="A91" s="15"/>
      <c r="B91" s="17"/>
      <c r="C91" s="22" t="s">
        <v>242</v>
      </c>
      <c r="D91" s="17"/>
      <c r="E91" s="68" t="s">
        <v>270</v>
      </c>
      <c r="F91" s="10">
        <f>F92</f>
        <v>2989</v>
      </c>
      <c r="G91" s="10">
        <f t="shared" ref="G91:I91" si="45">G92</f>
        <v>2989</v>
      </c>
      <c r="H91" s="10">
        <f t="shared" si="45"/>
        <v>597.79999999999995</v>
      </c>
      <c r="I91" s="10">
        <f t="shared" si="45"/>
        <v>597.79999999999995</v>
      </c>
      <c r="J91" s="103">
        <f t="shared" si="39"/>
        <v>100</v>
      </c>
      <c r="K91" s="10">
        <f t="shared" si="36"/>
        <v>0</v>
      </c>
    </row>
    <row r="92" spans="1:11" ht="45" x14ac:dyDescent="0.25">
      <c r="A92" s="15"/>
      <c r="B92" s="17"/>
      <c r="C92" s="21"/>
      <c r="D92" s="17" t="s">
        <v>4</v>
      </c>
      <c r="E92" s="4" t="s">
        <v>20</v>
      </c>
      <c r="F92" s="10">
        <f>3007.7-18.7</f>
        <v>2989</v>
      </c>
      <c r="G92" s="10">
        <v>2989</v>
      </c>
      <c r="H92" s="10">
        <v>597.79999999999995</v>
      </c>
      <c r="I92" s="10">
        <v>597.79999999999995</v>
      </c>
      <c r="J92" s="103">
        <f t="shared" si="39"/>
        <v>100</v>
      </c>
      <c r="K92" s="10">
        <f t="shared" si="36"/>
        <v>0</v>
      </c>
    </row>
    <row r="93" spans="1:11" ht="45" x14ac:dyDescent="0.25">
      <c r="A93" s="15"/>
      <c r="B93" s="17"/>
      <c r="C93" s="21" t="s">
        <v>243</v>
      </c>
      <c r="D93" s="17"/>
      <c r="E93" s="31" t="s">
        <v>323</v>
      </c>
      <c r="F93" s="10">
        <f>F94+F95+F96</f>
        <v>9591.2999999999993</v>
      </c>
      <c r="G93" s="10">
        <f t="shared" ref="G93:I93" si="46">G94+G95+G96</f>
        <v>9591.2999999999993</v>
      </c>
      <c r="H93" s="10">
        <f t="shared" si="46"/>
        <v>2104.2999999999997</v>
      </c>
      <c r="I93" s="10">
        <f t="shared" si="46"/>
        <v>2063.1</v>
      </c>
      <c r="J93" s="103">
        <f t="shared" si="39"/>
        <v>98.042104262700192</v>
      </c>
      <c r="K93" s="10">
        <f t="shared" si="36"/>
        <v>-41.199999999999818</v>
      </c>
    </row>
    <row r="94" spans="1:11" ht="75" x14ac:dyDescent="0.25">
      <c r="A94" s="15"/>
      <c r="B94" s="17"/>
      <c r="C94" s="67"/>
      <c r="D94" s="17" t="s">
        <v>0</v>
      </c>
      <c r="E94" s="23" t="s">
        <v>62</v>
      </c>
      <c r="F94" s="10">
        <v>8032.7</v>
      </c>
      <c r="G94" s="10">
        <v>8032.7</v>
      </c>
      <c r="H94" s="10">
        <v>1782.6</v>
      </c>
      <c r="I94" s="10">
        <v>1779.3</v>
      </c>
      <c r="J94" s="103">
        <f t="shared" si="39"/>
        <v>99.814877145742173</v>
      </c>
      <c r="K94" s="10">
        <f t="shared" si="36"/>
        <v>-3.2999999999999545</v>
      </c>
    </row>
    <row r="95" spans="1:11" ht="30" x14ac:dyDescent="0.25">
      <c r="A95" s="15"/>
      <c r="B95" s="17"/>
      <c r="C95" s="67"/>
      <c r="D95" s="17" t="s">
        <v>1</v>
      </c>
      <c r="E95" s="31" t="s">
        <v>63</v>
      </c>
      <c r="F95" s="10">
        <v>1548.1</v>
      </c>
      <c r="G95" s="10">
        <v>1548.1</v>
      </c>
      <c r="H95" s="10">
        <v>319.10000000000002</v>
      </c>
      <c r="I95" s="10">
        <v>282.60000000000002</v>
      </c>
      <c r="J95" s="103">
        <f t="shared" si="39"/>
        <v>88.561579442181142</v>
      </c>
      <c r="K95" s="10">
        <f t="shared" si="36"/>
        <v>-36.5</v>
      </c>
    </row>
    <row r="96" spans="1:11" ht="15" x14ac:dyDescent="0.25">
      <c r="A96" s="15"/>
      <c r="B96" s="17"/>
      <c r="C96" s="9"/>
      <c r="D96" s="9" t="s">
        <v>8</v>
      </c>
      <c r="E96" s="27" t="s">
        <v>9</v>
      </c>
      <c r="F96" s="10">
        <v>10.5</v>
      </c>
      <c r="G96" s="10">
        <v>10.5</v>
      </c>
      <c r="H96" s="10">
        <v>2.6</v>
      </c>
      <c r="I96" s="10">
        <v>1.2</v>
      </c>
      <c r="J96" s="103">
        <f t="shared" si="39"/>
        <v>46.153846153846153</v>
      </c>
      <c r="K96" s="10">
        <f t="shared" si="36"/>
        <v>-1.4000000000000001</v>
      </c>
    </row>
    <row r="97" spans="1:11" ht="45" x14ac:dyDescent="0.25">
      <c r="A97" s="15"/>
      <c r="B97" s="17"/>
      <c r="C97" s="9" t="s">
        <v>324</v>
      </c>
      <c r="D97" s="9"/>
      <c r="E97" s="115" t="s">
        <v>306</v>
      </c>
      <c r="F97" s="10">
        <f>F98+F99</f>
        <v>222.9</v>
      </c>
      <c r="G97" s="10">
        <f t="shared" ref="G97:I97" si="47">G98+G99</f>
        <v>222.9</v>
      </c>
      <c r="H97" s="10">
        <f t="shared" si="47"/>
        <v>60.300000000000004</v>
      </c>
      <c r="I97" s="10">
        <f t="shared" si="47"/>
        <v>55.5</v>
      </c>
      <c r="J97" s="103">
        <f t="shared" si="39"/>
        <v>92.039800995024862</v>
      </c>
      <c r="K97" s="10">
        <f t="shared" si="36"/>
        <v>-4.8000000000000043</v>
      </c>
    </row>
    <row r="98" spans="1:11" ht="75" x14ac:dyDescent="0.25">
      <c r="A98" s="15"/>
      <c r="B98" s="17"/>
      <c r="C98" s="67"/>
      <c r="D98" s="17" t="s">
        <v>0</v>
      </c>
      <c r="E98" s="55" t="s">
        <v>62</v>
      </c>
      <c r="F98" s="10">
        <v>155</v>
      </c>
      <c r="G98" s="10">
        <v>155</v>
      </c>
      <c r="H98" s="10">
        <v>38.700000000000003</v>
      </c>
      <c r="I98" s="10">
        <v>38.5</v>
      </c>
      <c r="J98" s="103">
        <f t="shared" si="39"/>
        <v>99.483204134366915</v>
      </c>
      <c r="K98" s="10">
        <f t="shared" si="36"/>
        <v>-0.20000000000000284</v>
      </c>
    </row>
    <row r="99" spans="1:11" ht="30" x14ac:dyDescent="0.25">
      <c r="A99" s="15"/>
      <c r="B99" s="17"/>
      <c r="C99" s="67"/>
      <c r="D99" s="17" t="s">
        <v>1</v>
      </c>
      <c r="E99" s="55" t="s">
        <v>63</v>
      </c>
      <c r="F99" s="10">
        <v>67.900000000000006</v>
      </c>
      <c r="G99" s="10">
        <v>67.900000000000006</v>
      </c>
      <c r="H99" s="10">
        <v>21.6</v>
      </c>
      <c r="I99" s="10">
        <v>17</v>
      </c>
      <c r="J99" s="103">
        <f t="shared" si="39"/>
        <v>78.703703703703695</v>
      </c>
      <c r="K99" s="10">
        <f t="shared" si="36"/>
        <v>-4.6000000000000014</v>
      </c>
    </row>
    <row r="100" spans="1:11" ht="60" x14ac:dyDescent="0.25">
      <c r="A100" s="15"/>
      <c r="B100" s="17"/>
      <c r="C100" s="67" t="s">
        <v>314</v>
      </c>
      <c r="D100" s="17"/>
      <c r="E100" s="55" t="s">
        <v>315</v>
      </c>
      <c r="F100" s="10" t="s">
        <v>289</v>
      </c>
      <c r="G100" s="10">
        <f>G101</f>
        <v>156.1</v>
      </c>
      <c r="H100" s="10">
        <f t="shared" ref="H100:I100" si="48">H101</f>
        <v>0</v>
      </c>
      <c r="I100" s="10">
        <f t="shared" si="48"/>
        <v>0</v>
      </c>
      <c r="J100" s="103">
        <v>0</v>
      </c>
      <c r="K100" s="10">
        <f t="shared" si="36"/>
        <v>0</v>
      </c>
    </row>
    <row r="101" spans="1:11" ht="45" x14ac:dyDescent="0.25">
      <c r="A101" s="15"/>
      <c r="B101" s="17"/>
      <c r="C101" s="67" t="s">
        <v>316</v>
      </c>
      <c r="D101" s="17"/>
      <c r="E101" s="55" t="s">
        <v>317</v>
      </c>
      <c r="F101" s="10" t="s">
        <v>289</v>
      </c>
      <c r="G101" s="10">
        <f>G102</f>
        <v>156.1</v>
      </c>
      <c r="H101" s="10">
        <f t="shared" ref="H101:I101" si="49">H102</f>
        <v>0</v>
      </c>
      <c r="I101" s="10">
        <f t="shared" si="49"/>
        <v>0</v>
      </c>
      <c r="J101" s="103">
        <v>0</v>
      </c>
      <c r="K101" s="10">
        <f t="shared" si="36"/>
        <v>0</v>
      </c>
    </row>
    <row r="102" spans="1:11" ht="30" x14ac:dyDescent="0.25">
      <c r="A102" s="15"/>
      <c r="B102" s="17"/>
      <c r="C102" s="67" t="s">
        <v>320</v>
      </c>
      <c r="D102" s="17"/>
      <c r="E102" s="55" t="s">
        <v>65</v>
      </c>
      <c r="F102" s="10" t="s">
        <v>289</v>
      </c>
      <c r="G102" s="10">
        <f>G103</f>
        <v>156.1</v>
      </c>
      <c r="H102" s="10">
        <f t="shared" ref="H102:I102" si="50">H103</f>
        <v>0</v>
      </c>
      <c r="I102" s="10">
        <f t="shared" si="50"/>
        <v>0</v>
      </c>
      <c r="J102" s="103">
        <v>0</v>
      </c>
      <c r="K102" s="10">
        <f t="shared" si="36"/>
        <v>0</v>
      </c>
    </row>
    <row r="103" spans="1:11" ht="75" x14ac:dyDescent="0.25">
      <c r="A103" s="15"/>
      <c r="B103" s="17"/>
      <c r="C103" s="67"/>
      <c r="D103" s="17" t="s">
        <v>0</v>
      </c>
      <c r="E103" s="55" t="s">
        <v>62</v>
      </c>
      <c r="F103" s="10" t="s">
        <v>289</v>
      </c>
      <c r="G103" s="10">
        <v>156.1</v>
      </c>
      <c r="H103" s="10">
        <v>0</v>
      </c>
      <c r="I103" s="10">
        <v>0</v>
      </c>
      <c r="J103" s="103">
        <v>0</v>
      </c>
      <c r="K103" s="10">
        <f t="shared" si="36"/>
        <v>0</v>
      </c>
    </row>
    <row r="104" spans="1:11" ht="15" x14ac:dyDescent="0.25">
      <c r="A104" s="15"/>
      <c r="B104" s="17" t="s">
        <v>105</v>
      </c>
      <c r="C104" s="67"/>
      <c r="D104" s="17"/>
      <c r="E104" s="55" t="s">
        <v>106</v>
      </c>
      <c r="F104" s="10">
        <f>F105+F128</f>
        <v>34410.300000000003</v>
      </c>
      <c r="G104" s="10">
        <f t="shared" ref="G104:I104" si="51">G105+G128</f>
        <v>34410.300000000003</v>
      </c>
      <c r="H104" s="10">
        <f t="shared" si="51"/>
        <v>9851.1999999999989</v>
      </c>
      <c r="I104" s="10">
        <f t="shared" si="51"/>
        <v>9140</v>
      </c>
      <c r="J104" s="103">
        <f t="shared" si="39"/>
        <v>92.78057495533541</v>
      </c>
      <c r="K104" s="10">
        <f t="shared" si="36"/>
        <v>-711.19999999999891</v>
      </c>
    </row>
    <row r="105" spans="1:11" ht="15" x14ac:dyDescent="0.25">
      <c r="A105" s="15"/>
      <c r="B105" s="17" t="s">
        <v>107</v>
      </c>
      <c r="C105" s="21"/>
      <c r="D105" s="22"/>
      <c r="E105" s="30" t="s">
        <v>108</v>
      </c>
      <c r="F105" s="10">
        <f>F106</f>
        <v>28106.2</v>
      </c>
      <c r="G105" s="10">
        <f t="shared" ref="G105:I105" si="52">G106</f>
        <v>28106.2</v>
      </c>
      <c r="H105" s="10">
        <f t="shared" si="52"/>
        <v>7940.9</v>
      </c>
      <c r="I105" s="10">
        <f t="shared" si="52"/>
        <v>7685.2</v>
      </c>
      <c r="J105" s="103">
        <f t="shared" si="39"/>
        <v>96.77996196904634</v>
      </c>
      <c r="K105" s="10">
        <f t="shared" si="36"/>
        <v>-255.69999999999982</v>
      </c>
    </row>
    <row r="106" spans="1:11" ht="45" x14ac:dyDescent="0.25">
      <c r="A106" s="15"/>
      <c r="B106" s="17"/>
      <c r="C106" s="21" t="s">
        <v>221</v>
      </c>
      <c r="D106" s="17"/>
      <c r="E106" s="30" t="s">
        <v>304</v>
      </c>
      <c r="F106" s="10">
        <f>F107+F113+F123</f>
        <v>28106.2</v>
      </c>
      <c r="G106" s="10">
        <f t="shared" ref="G106:I106" si="53">G107+G113+G123</f>
        <v>28106.2</v>
      </c>
      <c r="H106" s="10">
        <f t="shared" si="53"/>
        <v>7940.9</v>
      </c>
      <c r="I106" s="10">
        <f t="shared" si="53"/>
        <v>7685.2</v>
      </c>
      <c r="J106" s="103">
        <f t="shared" si="39"/>
        <v>96.77996196904634</v>
      </c>
      <c r="K106" s="10">
        <f t="shared" si="36"/>
        <v>-255.69999999999982</v>
      </c>
    </row>
    <row r="107" spans="1:11" ht="45" x14ac:dyDescent="0.25">
      <c r="A107" s="15"/>
      <c r="B107" s="17"/>
      <c r="C107" s="67" t="s">
        <v>222</v>
      </c>
      <c r="D107" s="17"/>
      <c r="E107" s="55" t="s">
        <v>325</v>
      </c>
      <c r="F107" s="10">
        <f>F108</f>
        <v>3450</v>
      </c>
      <c r="G107" s="10">
        <f t="shared" ref="G107:I107" si="54">G108</f>
        <v>3450</v>
      </c>
      <c r="H107" s="10">
        <f t="shared" si="54"/>
        <v>1243</v>
      </c>
      <c r="I107" s="10">
        <f t="shared" si="54"/>
        <v>1168</v>
      </c>
      <c r="J107" s="103">
        <f t="shared" si="39"/>
        <v>93.966210780370076</v>
      </c>
      <c r="K107" s="10">
        <f t="shared" si="36"/>
        <v>-75</v>
      </c>
    </row>
    <row r="108" spans="1:11" ht="75" x14ac:dyDescent="0.25">
      <c r="A108" s="15"/>
      <c r="B108" s="17"/>
      <c r="C108" s="22" t="s">
        <v>227</v>
      </c>
      <c r="D108" s="28"/>
      <c r="E108" s="23" t="s">
        <v>78</v>
      </c>
      <c r="F108" s="10">
        <f>F109</f>
        <v>3450</v>
      </c>
      <c r="G108" s="10">
        <f t="shared" ref="G108:I108" si="55">G109</f>
        <v>3450</v>
      </c>
      <c r="H108" s="10">
        <f t="shared" si="55"/>
        <v>1243</v>
      </c>
      <c r="I108" s="10">
        <f t="shared" si="55"/>
        <v>1168</v>
      </c>
      <c r="J108" s="103">
        <f t="shared" si="39"/>
        <v>93.966210780370076</v>
      </c>
      <c r="K108" s="10">
        <f t="shared" si="36"/>
        <v>-75</v>
      </c>
    </row>
    <row r="109" spans="1:11" ht="105" x14ac:dyDescent="0.25">
      <c r="A109" s="15"/>
      <c r="B109" s="17"/>
      <c r="C109" s="22" t="s">
        <v>326</v>
      </c>
      <c r="D109" s="17"/>
      <c r="E109" s="68" t="s">
        <v>79</v>
      </c>
      <c r="F109" s="10">
        <f>F110+F111+F112</f>
        <v>3450</v>
      </c>
      <c r="G109" s="10">
        <f t="shared" ref="G109:I109" si="56">G110+G111+G112</f>
        <v>3450</v>
      </c>
      <c r="H109" s="10">
        <f t="shared" si="56"/>
        <v>1243</v>
      </c>
      <c r="I109" s="10">
        <f t="shared" si="56"/>
        <v>1168</v>
      </c>
      <c r="J109" s="103">
        <f t="shared" si="39"/>
        <v>93.966210780370076</v>
      </c>
      <c r="K109" s="10">
        <f t="shared" si="36"/>
        <v>-75</v>
      </c>
    </row>
    <row r="110" spans="1:11" ht="75" x14ac:dyDescent="0.25">
      <c r="A110" s="15"/>
      <c r="B110" s="17"/>
      <c r="C110" s="21"/>
      <c r="D110" s="17" t="s">
        <v>0</v>
      </c>
      <c r="E110" s="4" t="s">
        <v>62</v>
      </c>
      <c r="F110" s="10">
        <v>100</v>
      </c>
      <c r="G110" s="10">
        <v>100</v>
      </c>
      <c r="H110" s="10">
        <v>51</v>
      </c>
      <c r="I110" s="10">
        <v>41.8</v>
      </c>
      <c r="J110" s="103">
        <f t="shared" si="39"/>
        <v>81.960784313725483</v>
      </c>
      <c r="K110" s="10">
        <f t="shared" si="36"/>
        <v>-9.2000000000000028</v>
      </c>
    </row>
    <row r="111" spans="1:11" ht="30" x14ac:dyDescent="0.25">
      <c r="A111" s="15"/>
      <c r="B111" s="17"/>
      <c r="C111" s="17"/>
      <c r="D111" s="17">
        <v>300</v>
      </c>
      <c r="E111" s="119" t="s">
        <v>3</v>
      </c>
      <c r="F111" s="25">
        <v>1200</v>
      </c>
      <c r="G111" s="25">
        <v>1200</v>
      </c>
      <c r="H111" s="25">
        <v>526</v>
      </c>
      <c r="I111" s="25">
        <v>460.2</v>
      </c>
      <c r="J111" s="103">
        <f t="shared" si="39"/>
        <v>87.49049429657795</v>
      </c>
      <c r="K111" s="10">
        <f t="shared" si="36"/>
        <v>-65.800000000000011</v>
      </c>
    </row>
    <row r="112" spans="1:11" ht="45" x14ac:dyDescent="0.25">
      <c r="A112" s="15"/>
      <c r="B112" s="17"/>
      <c r="C112" s="67"/>
      <c r="D112" s="9" t="s">
        <v>4</v>
      </c>
      <c r="E112" s="26" t="s">
        <v>5</v>
      </c>
      <c r="F112" s="25">
        <v>2150</v>
      </c>
      <c r="G112" s="25">
        <v>2150</v>
      </c>
      <c r="H112" s="25">
        <v>666</v>
      </c>
      <c r="I112" s="25">
        <v>666</v>
      </c>
      <c r="J112" s="103">
        <f t="shared" si="39"/>
        <v>100</v>
      </c>
      <c r="K112" s="10">
        <f t="shared" si="36"/>
        <v>0</v>
      </c>
    </row>
    <row r="113" spans="1:11" ht="60" x14ac:dyDescent="0.25">
      <c r="A113" s="15"/>
      <c r="B113" s="17"/>
      <c r="C113" s="22" t="s">
        <v>228</v>
      </c>
      <c r="D113" s="28"/>
      <c r="E113" s="119" t="s">
        <v>310</v>
      </c>
      <c r="F113" s="25">
        <f>F118+F114</f>
        <v>24100.2</v>
      </c>
      <c r="G113" s="25">
        <f t="shared" ref="G113:I113" si="57">G118+G114</f>
        <v>24100.2</v>
      </c>
      <c r="H113" s="25">
        <f t="shared" si="57"/>
        <v>6550.9</v>
      </c>
      <c r="I113" s="25">
        <f t="shared" si="57"/>
        <v>6385.4</v>
      </c>
      <c r="J113" s="103">
        <f t="shared" si="39"/>
        <v>97.473629577615284</v>
      </c>
      <c r="K113" s="10">
        <f t="shared" si="36"/>
        <v>-165.5</v>
      </c>
    </row>
    <row r="114" spans="1:11" ht="45" x14ac:dyDescent="0.25">
      <c r="A114" s="15"/>
      <c r="B114" s="17"/>
      <c r="C114" s="22" t="s">
        <v>229</v>
      </c>
      <c r="D114" s="28"/>
      <c r="E114" s="23" t="s">
        <v>223</v>
      </c>
      <c r="F114" s="10">
        <f>F115</f>
        <v>19257.5</v>
      </c>
      <c r="G114" s="10">
        <f t="shared" ref="G114:I114" si="58">G115</f>
        <v>19257.5</v>
      </c>
      <c r="H114" s="10">
        <f t="shared" si="58"/>
        <v>4738</v>
      </c>
      <c r="I114" s="10">
        <f t="shared" si="58"/>
        <v>4738</v>
      </c>
      <c r="J114" s="103">
        <f t="shared" si="39"/>
        <v>100</v>
      </c>
      <c r="K114" s="10">
        <f t="shared" si="36"/>
        <v>0</v>
      </c>
    </row>
    <row r="115" spans="1:11" ht="45" x14ac:dyDescent="0.25">
      <c r="A115" s="15"/>
      <c r="B115" s="17"/>
      <c r="C115" s="22" t="s">
        <v>311</v>
      </c>
      <c r="D115" s="9"/>
      <c r="E115" s="4" t="s">
        <v>306</v>
      </c>
      <c r="F115" s="25">
        <f>F116+F117</f>
        <v>19257.5</v>
      </c>
      <c r="G115" s="25">
        <f t="shared" ref="G115:I115" si="59">G116+G117</f>
        <v>19257.5</v>
      </c>
      <c r="H115" s="25">
        <f t="shared" si="59"/>
        <v>4738</v>
      </c>
      <c r="I115" s="25">
        <f t="shared" si="59"/>
        <v>4738</v>
      </c>
      <c r="J115" s="103">
        <f t="shared" si="39"/>
        <v>100</v>
      </c>
      <c r="K115" s="10">
        <f t="shared" si="36"/>
        <v>0</v>
      </c>
    </row>
    <row r="116" spans="1:11" ht="30" x14ac:dyDescent="0.25">
      <c r="A116" s="15"/>
      <c r="B116" s="17"/>
      <c r="C116" s="22"/>
      <c r="D116" s="22">
        <v>300</v>
      </c>
      <c r="E116" s="23" t="s">
        <v>3</v>
      </c>
      <c r="F116" s="25">
        <v>1348.7</v>
      </c>
      <c r="G116" s="25">
        <v>1348.7</v>
      </c>
      <c r="H116" s="25">
        <v>0</v>
      </c>
      <c r="I116" s="25">
        <v>0</v>
      </c>
      <c r="J116" s="103">
        <v>0</v>
      </c>
      <c r="K116" s="10">
        <f t="shared" si="36"/>
        <v>0</v>
      </c>
    </row>
    <row r="117" spans="1:11" ht="45" x14ac:dyDescent="0.25">
      <c r="A117" s="15"/>
      <c r="B117" s="17"/>
      <c r="C117" s="22"/>
      <c r="D117" s="120" t="s">
        <v>4</v>
      </c>
      <c r="E117" s="121" t="s">
        <v>20</v>
      </c>
      <c r="F117" s="10">
        <f>5929+11929+50.8</f>
        <v>17908.8</v>
      </c>
      <c r="G117" s="10">
        <v>17908.8</v>
      </c>
      <c r="H117" s="10">
        <v>4738</v>
      </c>
      <c r="I117" s="10">
        <v>4738</v>
      </c>
      <c r="J117" s="103">
        <f t="shared" si="39"/>
        <v>100</v>
      </c>
      <c r="K117" s="10">
        <f t="shared" si="36"/>
        <v>0</v>
      </c>
    </row>
    <row r="118" spans="1:11" ht="75" x14ac:dyDescent="0.25">
      <c r="A118" s="15"/>
      <c r="B118" s="17"/>
      <c r="C118" s="22" t="s">
        <v>231</v>
      </c>
      <c r="D118" s="120"/>
      <c r="E118" s="4" t="s">
        <v>78</v>
      </c>
      <c r="F118" s="10">
        <f>F119</f>
        <v>4842.7</v>
      </c>
      <c r="G118" s="10">
        <f t="shared" ref="G118:I118" si="60">G119</f>
        <v>4842.7</v>
      </c>
      <c r="H118" s="10">
        <f t="shared" si="60"/>
        <v>1812.9</v>
      </c>
      <c r="I118" s="10">
        <f t="shared" si="60"/>
        <v>1647.4</v>
      </c>
      <c r="J118" s="103">
        <f t="shared" si="39"/>
        <v>90.870980197473656</v>
      </c>
      <c r="K118" s="10">
        <f t="shared" si="36"/>
        <v>-165.5</v>
      </c>
    </row>
    <row r="119" spans="1:11" ht="105" x14ac:dyDescent="0.25">
      <c r="A119" s="15"/>
      <c r="B119" s="17"/>
      <c r="C119" s="122" t="s">
        <v>327</v>
      </c>
      <c r="D119" s="28"/>
      <c r="E119" s="4" t="s">
        <v>79</v>
      </c>
      <c r="F119" s="123">
        <f>F120+F121+F122</f>
        <v>4842.7</v>
      </c>
      <c r="G119" s="123">
        <f t="shared" ref="G119:I119" si="61">G120+G121+G122</f>
        <v>4842.7</v>
      </c>
      <c r="H119" s="123">
        <f t="shared" si="61"/>
        <v>1812.9</v>
      </c>
      <c r="I119" s="123">
        <f t="shared" si="61"/>
        <v>1647.4</v>
      </c>
      <c r="J119" s="103">
        <f t="shared" si="39"/>
        <v>90.870980197473656</v>
      </c>
      <c r="K119" s="10">
        <f t="shared" si="36"/>
        <v>-165.5</v>
      </c>
    </row>
    <row r="120" spans="1:11" ht="75" x14ac:dyDescent="0.25">
      <c r="A120" s="15"/>
      <c r="B120" s="17"/>
      <c r="C120" s="122"/>
      <c r="D120" s="28" t="s">
        <v>0</v>
      </c>
      <c r="E120" s="55" t="s">
        <v>62</v>
      </c>
      <c r="F120" s="123">
        <v>750</v>
      </c>
      <c r="G120" s="123">
        <v>750</v>
      </c>
      <c r="H120" s="123">
        <v>256</v>
      </c>
      <c r="I120" s="123">
        <v>187.5</v>
      </c>
      <c r="J120" s="103">
        <f t="shared" si="39"/>
        <v>73.2421875</v>
      </c>
      <c r="K120" s="10">
        <f t="shared" si="36"/>
        <v>-68.5</v>
      </c>
    </row>
    <row r="121" spans="1:11" ht="30" x14ac:dyDescent="0.25">
      <c r="A121" s="15"/>
      <c r="B121" s="17"/>
      <c r="C121" s="122"/>
      <c r="D121" s="124">
        <v>300</v>
      </c>
      <c r="E121" s="125" t="s">
        <v>3</v>
      </c>
      <c r="F121" s="123">
        <v>1900</v>
      </c>
      <c r="G121" s="123">
        <v>1900</v>
      </c>
      <c r="H121" s="123">
        <v>731.7</v>
      </c>
      <c r="I121" s="123">
        <v>634.70000000000005</v>
      </c>
      <c r="J121" s="103">
        <f t="shared" si="39"/>
        <v>86.743200765340987</v>
      </c>
      <c r="K121" s="10">
        <f t="shared" si="36"/>
        <v>-97</v>
      </c>
    </row>
    <row r="122" spans="1:11" ht="45" x14ac:dyDescent="0.25">
      <c r="A122" s="15"/>
      <c r="B122" s="17"/>
      <c r="C122" s="122"/>
      <c r="D122" s="120" t="s">
        <v>4</v>
      </c>
      <c r="E122" s="125" t="s">
        <v>5</v>
      </c>
      <c r="F122" s="123">
        <v>2192.6999999999998</v>
      </c>
      <c r="G122" s="123">
        <v>2192.6999999999998</v>
      </c>
      <c r="H122" s="123">
        <v>825.2</v>
      </c>
      <c r="I122" s="123">
        <v>825.2</v>
      </c>
      <c r="J122" s="103">
        <f t="shared" si="39"/>
        <v>100</v>
      </c>
      <c r="K122" s="10">
        <f t="shared" si="36"/>
        <v>0</v>
      </c>
    </row>
    <row r="123" spans="1:11" ht="45" x14ac:dyDescent="0.25">
      <c r="A123" s="15"/>
      <c r="B123" s="17"/>
      <c r="C123" s="17" t="s">
        <v>234</v>
      </c>
      <c r="D123" s="32"/>
      <c r="E123" s="18" t="s">
        <v>271</v>
      </c>
      <c r="F123" s="10">
        <f>F124</f>
        <v>556</v>
      </c>
      <c r="G123" s="10">
        <f t="shared" ref="G123:I124" si="62">G124</f>
        <v>556</v>
      </c>
      <c r="H123" s="10">
        <f t="shared" si="62"/>
        <v>147</v>
      </c>
      <c r="I123" s="10">
        <f t="shared" si="62"/>
        <v>131.80000000000001</v>
      </c>
      <c r="J123" s="103">
        <f t="shared" si="39"/>
        <v>89.659863945578238</v>
      </c>
      <c r="K123" s="10">
        <f t="shared" si="36"/>
        <v>-15.199999999999989</v>
      </c>
    </row>
    <row r="124" spans="1:11" ht="75" x14ac:dyDescent="0.25">
      <c r="A124" s="15"/>
      <c r="B124" s="17"/>
      <c r="C124" s="67" t="s">
        <v>237</v>
      </c>
      <c r="D124" s="17"/>
      <c r="E124" s="23" t="s">
        <v>78</v>
      </c>
      <c r="F124" s="10">
        <f>F125</f>
        <v>556</v>
      </c>
      <c r="G124" s="10">
        <f t="shared" si="62"/>
        <v>556</v>
      </c>
      <c r="H124" s="10">
        <f t="shared" si="62"/>
        <v>147</v>
      </c>
      <c r="I124" s="10">
        <f t="shared" si="62"/>
        <v>131.80000000000001</v>
      </c>
      <c r="J124" s="103">
        <f t="shared" si="39"/>
        <v>89.659863945578238</v>
      </c>
      <c r="K124" s="10">
        <f t="shared" si="36"/>
        <v>-15.199999999999989</v>
      </c>
    </row>
    <row r="125" spans="1:11" ht="105" x14ac:dyDescent="0.25">
      <c r="A125" s="15"/>
      <c r="B125" s="17"/>
      <c r="C125" s="67" t="s">
        <v>328</v>
      </c>
      <c r="D125" s="17"/>
      <c r="E125" s="18" t="s">
        <v>79</v>
      </c>
      <c r="F125" s="10">
        <f>F126+F127</f>
        <v>556</v>
      </c>
      <c r="G125" s="10">
        <f t="shared" ref="G125:I125" si="63">G126+G127</f>
        <v>556</v>
      </c>
      <c r="H125" s="10">
        <f t="shared" si="63"/>
        <v>147</v>
      </c>
      <c r="I125" s="10">
        <f t="shared" si="63"/>
        <v>131.80000000000001</v>
      </c>
      <c r="J125" s="103">
        <f t="shared" si="39"/>
        <v>89.659863945578238</v>
      </c>
      <c r="K125" s="10">
        <f t="shared" si="36"/>
        <v>-15.199999999999989</v>
      </c>
    </row>
    <row r="126" spans="1:11" ht="34.5" customHeight="1" x14ac:dyDescent="0.25">
      <c r="A126" s="15"/>
      <c r="B126" s="17"/>
      <c r="C126" s="67"/>
      <c r="D126" s="17">
        <v>300</v>
      </c>
      <c r="E126" s="18" t="s">
        <v>3</v>
      </c>
      <c r="F126" s="10">
        <v>27</v>
      </c>
      <c r="G126" s="10">
        <v>27</v>
      </c>
      <c r="H126" s="10">
        <v>16</v>
      </c>
      <c r="I126" s="10">
        <v>0.8</v>
      </c>
      <c r="J126" s="103">
        <f t="shared" si="39"/>
        <v>5</v>
      </c>
      <c r="K126" s="10">
        <f t="shared" si="36"/>
        <v>-15.2</v>
      </c>
    </row>
    <row r="127" spans="1:11" ht="45" x14ac:dyDescent="0.25">
      <c r="A127" s="15"/>
      <c r="B127" s="17"/>
      <c r="C127" s="9"/>
      <c r="D127" s="28" t="s">
        <v>4</v>
      </c>
      <c r="E127" s="33" t="s">
        <v>5</v>
      </c>
      <c r="F127" s="10">
        <v>529</v>
      </c>
      <c r="G127" s="10">
        <v>529</v>
      </c>
      <c r="H127" s="10">
        <v>131</v>
      </c>
      <c r="I127" s="10">
        <v>131</v>
      </c>
      <c r="J127" s="103">
        <f t="shared" si="39"/>
        <v>100</v>
      </c>
      <c r="K127" s="10">
        <f t="shared" si="36"/>
        <v>0</v>
      </c>
    </row>
    <row r="128" spans="1:11" ht="15" x14ac:dyDescent="0.25">
      <c r="A128" s="15"/>
      <c r="B128" s="17" t="s">
        <v>109</v>
      </c>
      <c r="C128" s="9"/>
      <c r="D128" s="28"/>
      <c r="E128" s="4" t="s">
        <v>110</v>
      </c>
      <c r="F128" s="10">
        <f>F130</f>
        <v>6304.1</v>
      </c>
      <c r="G128" s="10">
        <f t="shared" ref="G128:I128" si="64">G130</f>
        <v>6304.1</v>
      </c>
      <c r="H128" s="10">
        <f t="shared" si="64"/>
        <v>1910.3</v>
      </c>
      <c r="I128" s="10">
        <f t="shared" si="64"/>
        <v>1454.8</v>
      </c>
      <c r="J128" s="103">
        <f t="shared" si="39"/>
        <v>76.155577657959483</v>
      </c>
      <c r="K128" s="10">
        <f t="shared" si="36"/>
        <v>-455.5</v>
      </c>
    </row>
    <row r="129" spans="1:11" ht="45" x14ac:dyDescent="0.25">
      <c r="A129" s="15"/>
      <c r="B129" s="17"/>
      <c r="C129" s="21" t="s">
        <v>221</v>
      </c>
      <c r="D129" s="17"/>
      <c r="E129" s="30" t="s">
        <v>304</v>
      </c>
      <c r="F129" s="10">
        <f>F130</f>
        <v>6304.1</v>
      </c>
      <c r="G129" s="10">
        <f t="shared" ref="G129:I129" si="65">G130</f>
        <v>6304.1</v>
      </c>
      <c r="H129" s="10">
        <f t="shared" si="65"/>
        <v>1910.3</v>
      </c>
      <c r="I129" s="10">
        <f t="shared" si="65"/>
        <v>1454.8</v>
      </c>
      <c r="J129" s="103">
        <f t="shared" ref="J129" si="66">I129/H129*100</f>
        <v>76.155577657959483</v>
      </c>
      <c r="K129" s="10">
        <f t="shared" ref="K129" si="67">I129-H129</f>
        <v>-455.5</v>
      </c>
    </row>
    <row r="130" spans="1:11" ht="45" x14ac:dyDescent="0.25">
      <c r="A130" s="15"/>
      <c r="B130" s="17"/>
      <c r="C130" s="9" t="s">
        <v>222</v>
      </c>
      <c r="D130" s="28"/>
      <c r="E130" s="4" t="s">
        <v>325</v>
      </c>
      <c r="F130" s="10">
        <f>F131</f>
        <v>6304.1</v>
      </c>
      <c r="G130" s="10">
        <f t="shared" ref="G130:I130" si="68">G131</f>
        <v>6304.1</v>
      </c>
      <c r="H130" s="10">
        <f t="shared" si="68"/>
        <v>1910.3</v>
      </c>
      <c r="I130" s="10">
        <f t="shared" si="68"/>
        <v>1454.8</v>
      </c>
      <c r="J130" s="103">
        <f t="shared" si="39"/>
        <v>76.155577657959483</v>
      </c>
      <c r="K130" s="10">
        <f t="shared" si="36"/>
        <v>-455.5</v>
      </c>
    </row>
    <row r="131" spans="1:11" ht="45" x14ac:dyDescent="0.25">
      <c r="A131" s="15"/>
      <c r="B131" s="17"/>
      <c r="C131" s="9" t="s">
        <v>224</v>
      </c>
      <c r="D131" s="28"/>
      <c r="E131" s="125" t="s">
        <v>223</v>
      </c>
      <c r="F131" s="10">
        <f>F132</f>
        <v>6304.1</v>
      </c>
      <c r="G131" s="10">
        <f t="shared" ref="G131:I131" si="69">G132</f>
        <v>6304.1</v>
      </c>
      <c r="H131" s="10">
        <f t="shared" si="69"/>
        <v>1910.3</v>
      </c>
      <c r="I131" s="10">
        <f t="shared" si="69"/>
        <v>1454.8</v>
      </c>
      <c r="J131" s="103">
        <f t="shared" si="39"/>
        <v>76.155577657959483</v>
      </c>
      <c r="K131" s="10">
        <f t="shared" si="36"/>
        <v>-455.5</v>
      </c>
    </row>
    <row r="132" spans="1:11" ht="45" x14ac:dyDescent="0.25">
      <c r="A132" s="15"/>
      <c r="B132" s="17"/>
      <c r="C132" s="67" t="s">
        <v>225</v>
      </c>
      <c r="D132" s="9"/>
      <c r="E132" s="27" t="s">
        <v>306</v>
      </c>
      <c r="F132" s="10">
        <f>F133</f>
        <v>6304.1</v>
      </c>
      <c r="G132" s="10">
        <f t="shared" ref="G132:I132" si="70">G133</f>
        <v>6304.1</v>
      </c>
      <c r="H132" s="10">
        <f t="shared" si="70"/>
        <v>1910.3</v>
      </c>
      <c r="I132" s="10">
        <f t="shared" si="70"/>
        <v>1454.8</v>
      </c>
      <c r="J132" s="103">
        <f t="shared" si="39"/>
        <v>76.155577657959483</v>
      </c>
      <c r="K132" s="10">
        <f t="shared" si="36"/>
        <v>-455.5</v>
      </c>
    </row>
    <row r="133" spans="1:11" ht="30" x14ac:dyDescent="0.25">
      <c r="A133" s="15"/>
      <c r="B133" s="17"/>
      <c r="C133" s="22"/>
      <c r="D133" s="22" t="s">
        <v>2</v>
      </c>
      <c r="E133" s="34" t="s">
        <v>3</v>
      </c>
      <c r="F133" s="10">
        <v>6304.1</v>
      </c>
      <c r="G133" s="10">
        <v>6304.1</v>
      </c>
      <c r="H133" s="10">
        <v>1910.3</v>
      </c>
      <c r="I133" s="10">
        <v>1454.8</v>
      </c>
      <c r="J133" s="103">
        <f t="shared" si="39"/>
        <v>76.155577657959483</v>
      </c>
      <c r="K133" s="10">
        <f t="shared" si="36"/>
        <v>-455.5</v>
      </c>
    </row>
    <row r="134" spans="1:11" ht="30" x14ac:dyDescent="0.25">
      <c r="A134" s="15" t="s">
        <v>111</v>
      </c>
      <c r="B134" s="17"/>
      <c r="C134" s="22"/>
      <c r="D134" s="17"/>
      <c r="E134" s="4" t="s">
        <v>112</v>
      </c>
      <c r="F134" s="10">
        <f>F135</f>
        <v>2751.1000000000004</v>
      </c>
      <c r="G134" s="10">
        <f t="shared" ref="G134:I137" si="71">G135</f>
        <v>2751.1000000000004</v>
      </c>
      <c r="H134" s="10">
        <f t="shared" si="71"/>
        <v>648.79999999999995</v>
      </c>
      <c r="I134" s="10">
        <f t="shared" si="71"/>
        <v>648.29999999999995</v>
      </c>
      <c r="J134" s="103">
        <f t="shared" si="39"/>
        <v>99.922934648582</v>
      </c>
      <c r="K134" s="10">
        <f t="shared" si="36"/>
        <v>-0.5</v>
      </c>
    </row>
    <row r="135" spans="1:11" ht="15" x14ac:dyDescent="0.25">
      <c r="A135" s="15"/>
      <c r="B135" s="17" t="s">
        <v>113</v>
      </c>
      <c r="C135" s="22"/>
      <c r="D135" s="17" t="s">
        <v>22</v>
      </c>
      <c r="E135" s="35" t="s">
        <v>114</v>
      </c>
      <c r="F135" s="10">
        <f>F136</f>
        <v>2751.1000000000004</v>
      </c>
      <c r="G135" s="10">
        <f t="shared" si="71"/>
        <v>2751.1000000000004</v>
      </c>
      <c r="H135" s="10">
        <f t="shared" si="71"/>
        <v>648.79999999999995</v>
      </c>
      <c r="I135" s="10">
        <f t="shared" si="71"/>
        <v>648.29999999999995</v>
      </c>
      <c r="J135" s="103">
        <f t="shared" si="39"/>
        <v>99.922934648582</v>
      </c>
      <c r="K135" s="10">
        <f t="shared" si="36"/>
        <v>-0.5</v>
      </c>
    </row>
    <row r="136" spans="1:11" ht="45" x14ac:dyDescent="0.25">
      <c r="A136" s="15"/>
      <c r="B136" s="17" t="s">
        <v>115</v>
      </c>
      <c r="C136" s="22"/>
      <c r="D136" s="17"/>
      <c r="E136" s="4" t="s">
        <v>116</v>
      </c>
      <c r="F136" s="10">
        <f>F137</f>
        <v>2751.1000000000004</v>
      </c>
      <c r="G136" s="10">
        <f t="shared" si="71"/>
        <v>2751.1000000000004</v>
      </c>
      <c r="H136" s="10">
        <f t="shared" si="71"/>
        <v>648.79999999999995</v>
      </c>
      <c r="I136" s="10">
        <f t="shared" si="71"/>
        <v>648.29999999999995</v>
      </c>
      <c r="J136" s="103">
        <f t="shared" si="39"/>
        <v>99.922934648582</v>
      </c>
      <c r="K136" s="10">
        <f t="shared" si="36"/>
        <v>-0.5</v>
      </c>
    </row>
    <row r="137" spans="1:11" ht="15" x14ac:dyDescent="0.25">
      <c r="A137" s="15"/>
      <c r="B137" s="17"/>
      <c r="C137" s="22" t="s">
        <v>91</v>
      </c>
      <c r="D137" s="28"/>
      <c r="E137" s="4" t="s">
        <v>14</v>
      </c>
      <c r="F137" s="10">
        <f>F138</f>
        <v>2751.1000000000004</v>
      </c>
      <c r="G137" s="10">
        <f t="shared" si="71"/>
        <v>2751.1000000000004</v>
      </c>
      <c r="H137" s="10">
        <f t="shared" si="71"/>
        <v>648.79999999999995</v>
      </c>
      <c r="I137" s="10">
        <f t="shared" si="71"/>
        <v>648.29999999999995</v>
      </c>
      <c r="J137" s="103">
        <f t="shared" si="39"/>
        <v>99.922934648582</v>
      </c>
      <c r="K137" s="10">
        <f t="shared" si="36"/>
        <v>-0.5</v>
      </c>
    </row>
    <row r="138" spans="1:11" ht="45" x14ac:dyDescent="0.25">
      <c r="A138" s="15"/>
      <c r="B138" s="17"/>
      <c r="C138" s="22" t="s">
        <v>74</v>
      </c>
      <c r="D138" s="17"/>
      <c r="E138" s="23" t="s">
        <v>73</v>
      </c>
      <c r="F138" s="10">
        <f>F139+F141</f>
        <v>2751.1000000000004</v>
      </c>
      <c r="G138" s="10">
        <f t="shared" ref="G138:I138" si="72">G139+G141</f>
        <v>2751.1000000000004</v>
      </c>
      <c r="H138" s="10">
        <f t="shared" si="72"/>
        <v>648.79999999999995</v>
      </c>
      <c r="I138" s="10">
        <f t="shared" si="72"/>
        <v>648.29999999999995</v>
      </c>
      <c r="J138" s="103">
        <f t="shared" si="39"/>
        <v>99.922934648582</v>
      </c>
      <c r="K138" s="10">
        <f t="shared" si="36"/>
        <v>-0.5</v>
      </c>
    </row>
    <row r="139" spans="1:11" ht="30" x14ac:dyDescent="0.25">
      <c r="A139" s="15"/>
      <c r="B139" s="36"/>
      <c r="C139" s="69" t="s">
        <v>185</v>
      </c>
      <c r="D139" s="36"/>
      <c r="E139" s="37" t="s">
        <v>16</v>
      </c>
      <c r="F139" s="38">
        <f>F140</f>
        <v>1077.7</v>
      </c>
      <c r="G139" s="38">
        <f t="shared" ref="G139:I139" si="73">G140</f>
        <v>1077.7</v>
      </c>
      <c r="H139" s="38">
        <f t="shared" si="73"/>
        <v>276.5</v>
      </c>
      <c r="I139" s="38">
        <f t="shared" si="73"/>
        <v>276.5</v>
      </c>
      <c r="J139" s="103">
        <f t="shared" ref="J139:J194" si="74">I139/H139*100</f>
        <v>100</v>
      </c>
      <c r="K139" s="10">
        <f t="shared" ref="K139:K204" si="75">I139-H139</f>
        <v>0</v>
      </c>
    </row>
    <row r="140" spans="1:11" ht="75" x14ac:dyDescent="0.25">
      <c r="A140" s="15"/>
      <c r="B140" s="36"/>
      <c r="C140" s="69"/>
      <c r="D140" s="39" t="s">
        <v>0</v>
      </c>
      <c r="E140" s="37" t="s">
        <v>62</v>
      </c>
      <c r="F140" s="38">
        <v>1077.7</v>
      </c>
      <c r="G140" s="38">
        <v>1077.7</v>
      </c>
      <c r="H140" s="38">
        <v>276.5</v>
      </c>
      <c r="I140" s="38">
        <v>276.5</v>
      </c>
      <c r="J140" s="103">
        <f t="shared" si="74"/>
        <v>100</v>
      </c>
      <c r="K140" s="10">
        <f t="shared" si="75"/>
        <v>0</v>
      </c>
    </row>
    <row r="141" spans="1:11" ht="30.75" customHeight="1" x14ac:dyDescent="0.25">
      <c r="A141" s="15"/>
      <c r="B141" s="36"/>
      <c r="C141" s="39" t="s">
        <v>186</v>
      </c>
      <c r="D141" s="36"/>
      <c r="E141" s="37" t="s">
        <v>76</v>
      </c>
      <c r="F141" s="40">
        <f>F142+F143</f>
        <v>1673.4</v>
      </c>
      <c r="G141" s="40">
        <f>G142+G143</f>
        <v>1673.4</v>
      </c>
      <c r="H141" s="40">
        <f t="shared" ref="H141:I141" si="76">H142+H143</f>
        <v>372.3</v>
      </c>
      <c r="I141" s="40">
        <f t="shared" si="76"/>
        <v>371.79999999999995</v>
      </c>
      <c r="J141" s="103">
        <f t="shared" si="74"/>
        <v>99.865699704539338</v>
      </c>
      <c r="K141" s="10">
        <f t="shared" si="75"/>
        <v>-0.50000000000005684</v>
      </c>
    </row>
    <row r="142" spans="1:11" ht="75" x14ac:dyDescent="0.25">
      <c r="A142" s="15"/>
      <c r="B142" s="36"/>
      <c r="C142" s="36"/>
      <c r="D142" s="41" t="s">
        <v>0</v>
      </c>
      <c r="E142" s="42" t="s">
        <v>62</v>
      </c>
      <c r="F142" s="43">
        <v>1399.5</v>
      </c>
      <c r="G142" s="43">
        <v>1450</v>
      </c>
      <c r="H142" s="43">
        <v>355</v>
      </c>
      <c r="I142" s="43">
        <v>354.9</v>
      </c>
      <c r="J142" s="103">
        <f t="shared" si="74"/>
        <v>99.971830985915489</v>
      </c>
      <c r="K142" s="10">
        <f t="shared" si="75"/>
        <v>-0.10000000000002274</v>
      </c>
    </row>
    <row r="143" spans="1:11" ht="30" x14ac:dyDescent="0.25">
      <c r="A143" s="15"/>
      <c r="B143" s="17"/>
      <c r="C143" s="17"/>
      <c r="D143" s="17">
        <v>200</v>
      </c>
      <c r="E143" s="75" t="s">
        <v>63</v>
      </c>
      <c r="F143" s="10">
        <v>273.89999999999998</v>
      </c>
      <c r="G143" s="10">
        <v>223.4</v>
      </c>
      <c r="H143" s="10">
        <v>17.3</v>
      </c>
      <c r="I143" s="10">
        <v>16.899999999999999</v>
      </c>
      <c r="J143" s="103">
        <f t="shared" si="74"/>
        <v>97.687861271676297</v>
      </c>
      <c r="K143" s="10">
        <f t="shared" si="75"/>
        <v>-0.40000000000000213</v>
      </c>
    </row>
    <row r="144" spans="1:11" ht="30" x14ac:dyDescent="0.25">
      <c r="A144" s="15" t="s">
        <v>117</v>
      </c>
      <c r="B144" s="17"/>
      <c r="C144" s="17"/>
      <c r="D144" s="17"/>
      <c r="E144" s="18" t="s">
        <v>118</v>
      </c>
      <c r="F144" s="10">
        <f>F145+F245+F270+F361+F374+F384+F413+F425+F342</f>
        <v>100530.55999999998</v>
      </c>
      <c r="G144" s="10">
        <f>G145+G245+G270+G361+G374+G384+G413+G425+G342+G431</f>
        <v>122329.13999999998</v>
      </c>
      <c r="H144" s="10">
        <f t="shared" ref="H144:I144" si="77">H145+H245+H270+H361+H374+H384+H413+H425+H342+H431</f>
        <v>35725.270000000011</v>
      </c>
      <c r="I144" s="10">
        <f t="shared" si="77"/>
        <v>33521.97</v>
      </c>
      <c r="J144" s="103">
        <f t="shared" si="74"/>
        <v>93.832656828065936</v>
      </c>
      <c r="K144" s="10">
        <f t="shared" si="75"/>
        <v>-2203.3000000000102</v>
      </c>
    </row>
    <row r="145" spans="1:11" ht="15" x14ac:dyDescent="0.25">
      <c r="A145" s="15"/>
      <c r="B145" s="17" t="s">
        <v>113</v>
      </c>
      <c r="C145" s="67"/>
      <c r="D145" s="17"/>
      <c r="E145" s="23" t="s">
        <v>114</v>
      </c>
      <c r="F145" s="10">
        <f>F146+F151+F200+F205+F190+F195</f>
        <v>55129.499999999993</v>
      </c>
      <c r="G145" s="10">
        <f>G146+G151+G200+G205+G190+G195</f>
        <v>56272.999999999993</v>
      </c>
      <c r="H145" s="10">
        <f t="shared" ref="H145:I145" si="78">H146+H151+H200+H205+H190+H195</f>
        <v>13052.800000000001</v>
      </c>
      <c r="I145" s="10">
        <f t="shared" si="78"/>
        <v>12862.699999999999</v>
      </c>
      <c r="J145" s="103">
        <f t="shared" si="74"/>
        <v>98.543607501838665</v>
      </c>
      <c r="K145" s="10">
        <f t="shared" si="75"/>
        <v>-190.10000000000218</v>
      </c>
    </row>
    <row r="146" spans="1:11" ht="45" x14ac:dyDescent="0.25">
      <c r="A146" s="15"/>
      <c r="B146" s="17" t="s">
        <v>119</v>
      </c>
      <c r="C146" s="67"/>
      <c r="D146" s="9"/>
      <c r="E146" s="26" t="s">
        <v>120</v>
      </c>
      <c r="F146" s="10">
        <f>F147</f>
        <v>1663.4</v>
      </c>
      <c r="G146" s="10">
        <f t="shared" ref="G146:I149" si="79">G147</f>
        <v>1663.4</v>
      </c>
      <c r="H146" s="10">
        <f t="shared" si="79"/>
        <v>465.5</v>
      </c>
      <c r="I146" s="10">
        <f t="shared" si="79"/>
        <v>465.5</v>
      </c>
      <c r="J146" s="103">
        <f t="shared" si="74"/>
        <v>100</v>
      </c>
      <c r="K146" s="10">
        <f t="shared" si="75"/>
        <v>0</v>
      </c>
    </row>
    <row r="147" spans="1:11" ht="15" x14ac:dyDescent="0.25">
      <c r="A147" s="15"/>
      <c r="B147" s="17"/>
      <c r="C147" s="9" t="s">
        <v>91</v>
      </c>
      <c r="D147" s="9"/>
      <c r="E147" s="30" t="s">
        <v>14</v>
      </c>
      <c r="F147" s="10">
        <f>F148</f>
        <v>1663.4</v>
      </c>
      <c r="G147" s="10">
        <f t="shared" si="79"/>
        <v>1663.4</v>
      </c>
      <c r="H147" s="10">
        <f t="shared" si="79"/>
        <v>465.5</v>
      </c>
      <c r="I147" s="10">
        <f t="shared" si="79"/>
        <v>465.5</v>
      </c>
      <c r="J147" s="103">
        <f t="shared" si="74"/>
        <v>100</v>
      </c>
      <c r="K147" s="10">
        <f t="shared" si="75"/>
        <v>0</v>
      </c>
    </row>
    <row r="148" spans="1:11" ht="45" x14ac:dyDescent="0.25">
      <c r="A148" s="15"/>
      <c r="B148" s="17"/>
      <c r="C148" s="9" t="s">
        <v>74</v>
      </c>
      <c r="D148" s="22"/>
      <c r="E148" s="30" t="s">
        <v>73</v>
      </c>
      <c r="F148" s="10">
        <f>F149</f>
        <v>1663.4</v>
      </c>
      <c r="G148" s="10">
        <f t="shared" si="79"/>
        <v>1663.4</v>
      </c>
      <c r="H148" s="10">
        <f t="shared" si="79"/>
        <v>465.5</v>
      </c>
      <c r="I148" s="10">
        <f t="shared" si="79"/>
        <v>465.5</v>
      </c>
      <c r="J148" s="103">
        <f t="shared" si="74"/>
        <v>100</v>
      </c>
      <c r="K148" s="10">
        <f t="shared" si="75"/>
        <v>0</v>
      </c>
    </row>
    <row r="149" spans="1:11" ht="15" x14ac:dyDescent="0.25">
      <c r="A149" s="15"/>
      <c r="B149" s="17"/>
      <c r="C149" s="113" t="s">
        <v>75</v>
      </c>
      <c r="D149" s="28"/>
      <c r="E149" s="4" t="s">
        <v>15</v>
      </c>
      <c r="F149" s="22">
        <f>F150</f>
        <v>1663.4</v>
      </c>
      <c r="G149" s="22">
        <f t="shared" si="79"/>
        <v>1663.4</v>
      </c>
      <c r="H149" s="22">
        <f t="shared" si="79"/>
        <v>465.5</v>
      </c>
      <c r="I149" s="22">
        <f t="shared" si="79"/>
        <v>465.5</v>
      </c>
      <c r="J149" s="103">
        <f t="shared" si="74"/>
        <v>100</v>
      </c>
      <c r="K149" s="10">
        <f t="shared" si="75"/>
        <v>0</v>
      </c>
    </row>
    <row r="150" spans="1:11" ht="75" x14ac:dyDescent="0.25">
      <c r="A150" s="15"/>
      <c r="B150" s="17"/>
      <c r="C150" s="15"/>
      <c r="D150" s="22">
        <v>100</v>
      </c>
      <c r="E150" s="23" t="s">
        <v>62</v>
      </c>
      <c r="F150" s="22">
        <v>1663.4</v>
      </c>
      <c r="G150" s="22">
        <v>1663.4</v>
      </c>
      <c r="H150" s="22">
        <v>465.5</v>
      </c>
      <c r="I150" s="22">
        <v>465.5</v>
      </c>
      <c r="J150" s="103">
        <f t="shared" si="74"/>
        <v>100</v>
      </c>
      <c r="K150" s="10">
        <f t="shared" si="75"/>
        <v>0</v>
      </c>
    </row>
    <row r="151" spans="1:11" ht="29.25" customHeight="1" x14ac:dyDescent="0.25">
      <c r="A151" s="15"/>
      <c r="B151" s="17" t="s">
        <v>121</v>
      </c>
      <c r="C151" s="15"/>
      <c r="D151" s="17"/>
      <c r="E151" s="31" t="s">
        <v>122</v>
      </c>
      <c r="F151" s="10">
        <f>F152+F157+F168</f>
        <v>38724.6</v>
      </c>
      <c r="G151" s="10">
        <f>G152+G157+G168+G162</f>
        <v>38736.299999999996</v>
      </c>
      <c r="H151" s="10">
        <f t="shared" ref="H151:I151" si="80">H152+H157+H168+H162</f>
        <v>9804.2000000000007</v>
      </c>
      <c r="I151" s="10">
        <f t="shared" si="80"/>
        <v>9681.9</v>
      </c>
      <c r="J151" s="103">
        <f t="shared" si="74"/>
        <v>98.752575426857874</v>
      </c>
      <c r="K151" s="10">
        <f t="shared" si="75"/>
        <v>-122.30000000000109</v>
      </c>
    </row>
    <row r="152" spans="1:11" ht="45" customHeight="1" x14ac:dyDescent="0.25">
      <c r="A152" s="15"/>
      <c r="B152" s="17"/>
      <c r="C152" s="67" t="s">
        <v>183</v>
      </c>
      <c r="D152" s="9"/>
      <c r="E152" s="26" t="s">
        <v>171</v>
      </c>
      <c r="F152" s="10">
        <f>F153</f>
        <v>125.2</v>
      </c>
      <c r="G152" s="10">
        <f t="shared" ref="G152:I155" si="81">G153</f>
        <v>125.2</v>
      </c>
      <c r="H152" s="10">
        <f t="shared" si="81"/>
        <v>29.7</v>
      </c>
      <c r="I152" s="10">
        <f t="shared" si="81"/>
        <v>0</v>
      </c>
      <c r="J152" s="103">
        <f t="shared" si="74"/>
        <v>0</v>
      </c>
      <c r="K152" s="10">
        <f t="shared" si="75"/>
        <v>-29.7</v>
      </c>
    </row>
    <row r="153" spans="1:11" ht="32.25" customHeight="1" x14ac:dyDescent="0.25">
      <c r="A153" s="15"/>
      <c r="B153" s="17"/>
      <c r="C153" s="21" t="s">
        <v>329</v>
      </c>
      <c r="D153" s="9"/>
      <c r="E153" s="30" t="s">
        <v>330</v>
      </c>
      <c r="F153" s="10">
        <f>F154</f>
        <v>125.2</v>
      </c>
      <c r="G153" s="10">
        <f t="shared" si="81"/>
        <v>125.2</v>
      </c>
      <c r="H153" s="10">
        <f t="shared" si="81"/>
        <v>29.7</v>
      </c>
      <c r="I153" s="10">
        <f t="shared" si="81"/>
        <v>0</v>
      </c>
      <c r="J153" s="103">
        <f t="shared" si="74"/>
        <v>0</v>
      </c>
      <c r="K153" s="10">
        <f t="shared" si="75"/>
        <v>-29.7</v>
      </c>
    </row>
    <row r="154" spans="1:11" ht="90" x14ac:dyDescent="0.25">
      <c r="A154" s="15"/>
      <c r="B154" s="17"/>
      <c r="C154" s="21" t="s">
        <v>331</v>
      </c>
      <c r="D154" s="9"/>
      <c r="E154" s="26" t="s">
        <v>332</v>
      </c>
      <c r="F154" s="10">
        <f>F155</f>
        <v>125.2</v>
      </c>
      <c r="G154" s="10">
        <f t="shared" si="81"/>
        <v>125.2</v>
      </c>
      <c r="H154" s="10">
        <f t="shared" si="81"/>
        <v>29.7</v>
      </c>
      <c r="I154" s="10">
        <f t="shared" si="81"/>
        <v>0</v>
      </c>
      <c r="J154" s="103">
        <f t="shared" si="74"/>
        <v>0</v>
      </c>
      <c r="K154" s="10">
        <f t="shared" si="75"/>
        <v>-29.7</v>
      </c>
    </row>
    <row r="155" spans="1:11" ht="90" x14ac:dyDescent="0.25">
      <c r="A155" s="15"/>
      <c r="B155" s="17"/>
      <c r="C155" s="21" t="s">
        <v>333</v>
      </c>
      <c r="D155" s="22"/>
      <c r="E155" s="23" t="s">
        <v>334</v>
      </c>
      <c r="F155" s="10">
        <f>F156</f>
        <v>125.2</v>
      </c>
      <c r="G155" s="10">
        <f t="shared" si="81"/>
        <v>125.2</v>
      </c>
      <c r="H155" s="10">
        <f t="shared" si="81"/>
        <v>29.7</v>
      </c>
      <c r="I155" s="10">
        <f t="shared" si="81"/>
        <v>0</v>
      </c>
      <c r="J155" s="103">
        <f t="shared" si="74"/>
        <v>0</v>
      </c>
      <c r="K155" s="10">
        <f t="shared" si="75"/>
        <v>-29.7</v>
      </c>
    </row>
    <row r="156" spans="1:11" ht="75" x14ac:dyDescent="0.25">
      <c r="A156" s="15"/>
      <c r="B156" s="17"/>
      <c r="C156" s="17"/>
      <c r="D156" s="9">
        <v>100</v>
      </c>
      <c r="E156" s="30" t="s">
        <v>62</v>
      </c>
      <c r="F156" s="10">
        <v>125.2</v>
      </c>
      <c r="G156" s="10">
        <v>125.2</v>
      </c>
      <c r="H156" s="10">
        <v>29.7</v>
      </c>
      <c r="I156" s="10">
        <v>0</v>
      </c>
      <c r="J156" s="103">
        <f t="shared" si="74"/>
        <v>0</v>
      </c>
      <c r="K156" s="10">
        <f t="shared" si="75"/>
        <v>-29.7</v>
      </c>
    </row>
    <row r="157" spans="1:11" ht="45" x14ac:dyDescent="0.25">
      <c r="A157" s="15"/>
      <c r="B157" s="17"/>
      <c r="C157" s="21" t="s">
        <v>188</v>
      </c>
      <c r="D157" s="17"/>
      <c r="E157" s="26" t="s">
        <v>335</v>
      </c>
      <c r="F157" s="10">
        <f>F158</f>
        <v>85</v>
      </c>
      <c r="G157" s="10">
        <f t="shared" ref="G157:I160" si="82">G158</f>
        <v>85</v>
      </c>
      <c r="H157" s="10">
        <f t="shared" si="82"/>
        <v>21.5</v>
      </c>
      <c r="I157" s="10">
        <f t="shared" si="82"/>
        <v>21.4</v>
      </c>
      <c r="J157" s="103">
        <f t="shared" si="74"/>
        <v>99.534883720930225</v>
      </c>
      <c r="K157" s="10">
        <f t="shared" si="75"/>
        <v>-0.10000000000000142</v>
      </c>
    </row>
    <row r="158" spans="1:11" ht="45" x14ac:dyDescent="0.25">
      <c r="A158" s="15"/>
      <c r="B158" s="17"/>
      <c r="C158" s="21" t="s">
        <v>189</v>
      </c>
      <c r="D158" s="17"/>
      <c r="E158" s="31" t="s">
        <v>336</v>
      </c>
      <c r="F158" s="10">
        <f>F159</f>
        <v>85</v>
      </c>
      <c r="G158" s="10">
        <f t="shared" si="82"/>
        <v>85</v>
      </c>
      <c r="H158" s="10">
        <f t="shared" si="82"/>
        <v>21.5</v>
      </c>
      <c r="I158" s="10">
        <f t="shared" si="82"/>
        <v>21.4</v>
      </c>
      <c r="J158" s="103">
        <f t="shared" si="74"/>
        <v>99.534883720930225</v>
      </c>
      <c r="K158" s="10">
        <f t="shared" si="75"/>
        <v>-0.10000000000000142</v>
      </c>
    </row>
    <row r="159" spans="1:11" ht="30" x14ac:dyDescent="0.25">
      <c r="A159" s="15"/>
      <c r="B159" s="17"/>
      <c r="C159" s="9" t="s">
        <v>190</v>
      </c>
      <c r="D159" s="9"/>
      <c r="E159" s="30" t="s">
        <v>337</v>
      </c>
      <c r="F159" s="10">
        <f>F160</f>
        <v>85</v>
      </c>
      <c r="G159" s="10">
        <f t="shared" si="82"/>
        <v>85</v>
      </c>
      <c r="H159" s="10">
        <f t="shared" si="82"/>
        <v>21.5</v>
      </c>
      <c r="I159" s="10">
        <f t="shared" si="82"/>
        <v>21.4</v>
      </c>
      <c r="J159" s="103">
        <f t="shared" si="74"/>
        <v>99.534883720930225</v>
      </c>
      <c r="K159" s="10">
        <f t="shared" si="75"/>
        <v>-0.10000000000000142</v>
      </c>
    </row>
    <row r="160" spans="1:11" ht="45" x14ac:dyDescent="0.25">
      <c r="A160" s="15"/>
      <c r="B160" s="17"/>
      <c r="C160" s="9" t="s">
        <v>191</v>
      </c>
      <c r="D160" s="22"/>
      <c r="E160" s="30" t="s">
        <v>338</v>
      </c>
      <c r="F160" s="10">
        <f>F161</f>
        <v>85</v>
      </c>
      <c r="G160" s="10">
        <f t="shared" si="82"/>
        <v>85</v>
      </c>
      <c r="H160" s="10">
        <f t="shared" si="82"/>
        <v>21.5</v>
      </c>
      <c r="I160" s="10">
        <f t="shared" si="82"/>
        <v>21.4</v>
      </c>
      <c r="J160" s="103">
        <f t="shared" si="74"/>
        <v>99.534883720930225</v>
      </c>
      <c r="K160" s="10">
        <f t="shared" si="75"/>
        <v>-0.10000000000000142</v>
      </c>
    </row>
    <row r="161" spans="1:11" ht="75" x14ac:dyDescent="0.25">
      <c r="A161" s="15"/>
      <c r="B161" s="17"/>
      <c r="C161" s="9"/>
      <c r="D161" s="28" t="s">
        <v>0</v>
      </c>
      <c r="E161" s="4" t="s">
        <v>62</v>
      </c>
      <c r="F161" s="10">
        <v>85</v>
      </c>
      <c r="G161" s="10">
        <v>85</v>
      </c>
      <c r="H161" s="10">
        <v>21.5</v>
      </c>
      <c r="I161" s="10">
        <v>21.4</v>
      </c>
      <c r="J161" s="103">
        <f t="shared" si="74"/>
        <v>99.534883720930225</v>
      </c>
      <c r="K161" s="10">
        <f t="shared" si="75"/>
        <v>-0.10000000000000142</v>
      </c>
    </row>
    <row r="162" spans="1:11" ht="45" x14ac:dyDescent="0.25">
      <c r="A162" s="15"/>
      <c r="B162" s="17"/>
      <c r="C162" s="132" t="s">
        <v>297</v>
      </c>
      <c r="D162" s="17"/>
      <c r="E162" s="56" t="s">
        <v>298</v>
      </c>
      <c r="F162" s="10" t="s">
        <v>289</v>
      </c>
      <c r="G162" s="10">
        <f>G163</f>
        <v>7.7</v>
      </c>
      <c r="H162" s="10">
        <f t="shared" ref="H162:I165" si="83">H163</f>
        <v>0</v>
      </c>
      <c r="I162" s="10">
        <f t="shared" si="83"/>
        <v>0</v>
      </c>
      <c r="J162" s="103">
        <v>0</v>
      </c>
      <c r="K162" s="10">
        <f t="shared" si="75"/>
        <v>0</v>
      </c>
    </row>
    <row r="163" spans="1:11" ht="45" x14ac:dyDescent="0.25">
      <c r="A163" s="15"/>
      <c r="B163" s="17"/>
      <c r="C163" s="132" t="s">
        <v>299</v>
      </c>
      <c r="D163" s="131"/>
      <c r="E163" s="137" t="s">
        <v>300</v>
      </c>
      <c r="F163" s="10" t="s">
        <v>289</v>
      </c>
      <c r="G163" s="10">
        <f>G164</f>
        <v>7.7</v>
      </c>
      <c r="H163" s="10">
        <f t="shared" si="83"/>
        <v>0</v>
      </c>
      <c r="I163" s="10">
        <f t="shared" si="83"/>
        <v>0</v>
      </c>
      <c r="J163" s="103">
        <v>0</v>
      </c>
      <c r="K163" s="10">
        <f t="shared" si="75"/>
        <v>0</v>
      </c>
    </row>
    <row r="164" spans="1:11" ht="75" x14ac:dyDescent="0.25">
      <c r="A164" s="15"/>
      <c r="B164" s="17"/>
      <c r="C164" s="132" t="s">
        <v>301</v>
      </c>
      <c r="D164" s="32"/>
      <c r="E164" s="56" t="s">
        <v>302</v>
      </c>
      <c r="F164" s="10" t="s">
        <v>289</v>
      </c>
      <c r="G164" s="10">
        <f>G165</f>
        <v>7.7</v>
      </c>
      <c r="H164" s="10">
        <f t="shared" si="83"/>
        <v>0</v>
      </c>
      <c r="I164" s="10">
        <f t="shared" si="83"/>
        <v>0</v>
      </c>
      <c r="J164" s="103">
        <v>0</v>
      </c>
      <c r="K164" s="10">
        <f t="shared" si="75"/>
        <v>0</v>
      </c>
    </row>
    <row r="165" spans="1:11" ht="90" x14ac:dyDescent="0.25">
      <c r="A165" s="15"/>
      <c r="B165" s="17"/>
      <c r="C165" s="132" t="s">
        <v>506</v>
      </c>
      <c r="D165" s="32"/>
      <c r="E165" s="56" t="s">
        <v>507</v>
      </c>
      <c r="F165" s="10" t="s">
        <v>289</v>
      </c>
      <c r="G165" s="10">
        <f>G166</f>
        <v>7.7</v>
      </c>
      <c r="H165" s="10">
        <f t="shared" si="83"/>
        <v>0</v>
      </c>
      <c r="I165" s="10">
        <f t="shared" si="83"/>
        <v>0</v>
      </c>
      <c r="J165" s="103">
        <v>0</v>
      </c>
      <c r="K165" s="10">
        <f t="shared" si="75"/>
        <v>0</v>
      </c>
    </row>
    <row r="166" spans="1:11" ht="75" x14ac:dyDescent="0.25">
      <c r="A166" s="15"/>
      <c r="B166" s="17"/>
      <c r="C166" s="22"/>
      <c r="D166" s="28" t="s">
        <v>0</v>
      </c>
      <c r="E166" s="4" t="s">
        <v>62</v>
      </c>
      <c r="F166" s="10" t="s">
        <v>289</v>
      </c>
      <c r="G166" s="10">
        <v>7.7</v>
      </c>
      <c r="H166" s="10">
        <v>0</v>
      </c>
      <c r="I166" s="10">
        <v>0</v>
      </c>
      <c r="J166" s="103">
        <v>0</v>
      </c>
      <c r="K166" s="10">
        <f t="shared" si="75"/>
        <v>0</v>
      </c>
    </row>
    <row r="167" spans="1:11" ht="15" x14ac:dyDescent="0.25">
      <c r="A167" s="15"/>
      <c r="B167" s="17"/>
      <c r="C167" s="9" t="s">
        <v>91</v>
      </c>
      <c r="D167" s="9"/>
      <c r="E167" s="30" t="s">
        <v>14</v>
      </c>
      <c r="F167" s="10">
        <f>F168</f>
        <v>38514.400000000001</v>
      </c>
      <c r="G167" s="10">
        <f t="shared" ref="G167:I167" si="84">G168</f>
        <v>38518.400000000001</v>
      </c>
      <c r="H167" s="10">
        <f t="shared" si="84"/>
        <v>9753</v>
      </c>
      <c r="I167" s="10">
        <f t="shared" si="84"/>
        <v>9660.5</v>
      </c>
      <c r="J167" s="103">
        <f t="shared" ref="J167" si="85">I167/H167*100</f>
        <v>99.051573874705227</v>
      </c>
      <c r="K167" s="10">
        <f t="shared" ref="K167" si="86">I167-H167</f>
        <v>-92.5</v>
      </c>
    </row>
    <row r="168" spans="1:11" ht="45" x14ac:dyDescent="0.25">
      <c r="A168" s="15"/>
      <c r="B168" s="17"/>
      <c r="C168" s="9" t="s">
        <v>74</v>
      </c>
      <c r="D168" s="22"/>
      <c r="E168" s="23" t="s">
        <v>73</v>
      </c>
      <c r="F168" s="10">
        <f>F169+F173+F176+F179+F184+F186+F181</f>
        <v>38514.400000000001</v>
      </c>
      <c r="G168" s="10">
        <f>G169+G173+G176+G179+G184+G186+G181+G188</f>
        <v>38518.400000000001</v>
      </c>
      <c r="H168" s="10">
        <f t="shared" ref="H168:I168" si="87">H169+H173+H176+H179+H184+H186+H181+H188</f>
        <v>9753</v>
      </c>
      <c r="I168" s="10">
        <f t="shared" si="87"/>
        <v>9660.5</v>
      </c>
      <c r="J168" s="103">
        <f t="shared" si="74"/>
        <v>99.051573874705227</v>
      </c>
      <c r="K168" s="10">
        <f t="shared" si="75"/>
        <v>-92.5</v>
      </c>
    </row>
    <row r="169" spans="1:11" ht="30" x14ac:dyDescent="0.25">
      <c r="A169" s="15"/>
      <c r="B169" s="17"/>
      <c r="C169" s="9" t="s">
        <v>187</v>
      </c>
      <c r="D169" s="17"/>
      <c r="E169" s="31" t="s">
        <v>70</v>
      </c>
      <c r="F169" s="10">
        <f>F170+F171+F172</f>
        <v>36901.200000000004</v>
      </c>
      <c r="G169" s="10">
        <f t="shared" ref="G169:I169" si="88">G170+G171+G172</f>
        <v>36901.200000000004</v>
      </c>
      <c r="H169" s="10">
        <f t="shared" si="88"/>
        <v>9352.5</v>
      </c>
      <c r="I169" s="10">
        <f t="shared" si="88"/>
        <v>9322.9</v>
      </c>
      <c r="J169" s="103">
        <f t="shared" si="74"/>
        <v>99.683507083667465</v>
      </c>
      <c r="K169" s="10">
        <f t="shared" si="75"/>
        <v>-29.600000000000364</v>
      </c>
    </row>
    <row r="170" spans="1:11" ht="75" x14ac:dyDescent="0.25">
      <c r="A170" s="15"/>
      <c r="B170" s="17"/>
      <c r="C170" s="67"/>
      <c r="D170" s="17" t="s">
        <v>0</v>
      </c>
      <c r="E170" s="31" t="s">
        <v>62</v>
      </c>
      <c r="F170" s="10">
        <f>30428.2+50</f>
        <v>30478.2</v>
      </c>
      <c r="G170" s="10">
        <v>30478.2</v>
      </c>
      <c r="H170" s="10">
        <v>8040.8</v>
      </c>
      <c r="I170" s="10">
        <v>8029.6</v>
      </c>
      <c r="J170" s="103">
        <f t="shared" si="74"/>
        <v>99.860710377076913</v>
      </c>
      <c r="K170" s="10">
        <f t="shared" si="75"/>
        <v>-11.199999999999818</v>
      </c>
    </row>
    <row r="171" spans="1:11" ht="30" x14ac:dyDescent="0.25">
      <c r="A171" s="15"/>
      <c r="B171" s="17"/>
      <c r="C171" s="9"/>
      <c r="D171" s="9" t="s">
        <v>1</v>
      </c>
      <c r="E171" s="30" t="s">
        <v>63</v>
      </c>
      <c r="F171" s="10">
        <f>6507.1-85-50+0.1</f>
        <v>6372.2000000000007</v>
      </c>
      <c r="G171" s="10">
        <v>6372.2</v>
      </c>
      <c r="H171" s="10">
        <v>1301.9000000000001</v>
      </c>
      <c r="I171" s="10">
        <v>1283.5</v>
      </c>
      <c r="J171" s="103">
        <f t="shared" si="74"/>
        <v>98.586681004685445</v>
      </c>
      <c r="K171" s="10">
        <f t="shared" si="75"/>
        <v>-18.400000000000091</v>
      </c>
    </row>
    <row r="172" spans="1:11" ht="15" x14ac:dyDescent="0.25">
      <c r="A172" s="15"/>
      <c r="B172" s="17"/>
      <c r="C172" s="9"/>
      <c r="D172" s="22" t="s">
        <v>8</v>
      </c>
      <c r="E172" s="30" t="s">
        <v>9</v>
      </c>
      <c r="F172" s="10">
        <v>50.8</v>
      </c>
      <c r="G172" s="10">
        <v>50.8</v>
      </c>
      <c r="H172" s="10">
        <v>9.8000000000000007</v>
      </c>
      <c r="I172" s="10">
        <v>9.8000000000000007</v>
      </c>
      <c r="J172" s="103">
        <f t="shared" si="74"/>
        <v>100</v>
      </c>
      <c r="K172" s="10">
        <f t="shared" si="75"/>
        <v>0</v>
      </c>
    </row>
    <row r="173" spans="1:11" ht="45" x14ac:dyDescent="0.25">
      <c r="A173" s="15"/>
      <c r="B173" s="17"/>
      <c r="C173" s="67" t="s">
        <v>339</v>
      </c>
      <c r="D173" s="17"/>
      <c r="E173" s="55" t="s">
        <v>67</v>
      </c>
      <c r="F173" s="10">
        <f>F174+F175</f>
        <v>1189.0999999999999</v>
      </c>
      <c r="G173" s="10">
        <f t="shared" ref="G173:I173" si="89">G174+G175</f>
        <v>1189.0999999999999</v>
      </c>
      <c r="H173" s="10">
        <f t="shared" si="89"/>
        <v>297.3</v>
      </c>
      <c r="I173" s="10">
        <f t="shared" si="89"/>
        <v>295.8</v>
      </c>
      <c r="J173" s="103">
        <f t="shared" si="74"/>
        <v>99.495459132189708</v>
      </c>
      <c r="K173" s="10">
        <f t="shared" si="75"/>
        <v>-1.5</v>
      </c>
    </row>
    <row r="174" spans="1:11" ht="75" x14ac:dyDescent="0.25">
      <c r="A174" s="15"/>
      <c r="B174" s="17"/>
      <c r="C174" s="15"/>
      <c r="D174" s="22">
        <v>100</v>
      </c>
      <c r="E174" s="44" t="s">
        <v>62</v>
      </c>
      <c r="F174" s="10">
        <v>1067.3</v>
      </c>
      <c r="G174" s="10">
        <v>1071.3</v>
      </c>
      <c r="H174" s="10">
        <v>291.7</v>
      </c>
      <c r="I174" s="10">
        <v>291.7</v>
      </c>
      <c r="J174" s="103">
        <f t="shared" si="74"/>
        <v>100</v>
      </c>
      <c r="K174" s="10">
        <f t="shared" si="75"/>
        <v>0</v>
      </c>
    </row>
    <row r="175" spans="1:11" ht="30" x14ac:dyDescent="0.25">
      <c r="A175" s="15"/>
      <c r="B175" s="17"/>
      <c r="C175" s="67"/>
      <c r="D175" s="9">
        <v>200</v>
      </c>
      <c r="E175" s="26" t="s">
        <v>63</v>
      </c>
      <c r="F175" s="10">
        <f>15+106.8</f>
        <v>121.8</v>
      </c>
      <c r="G175" s="10">
        <v>117.8</v>
      </c>
      <c r="H175" s="10">
        <v>5.6</v>
      </c>
      <c r="I175" s="10">
        <v>4.0999999999999996</v>
      </c>
      <c r="J175" s="103">
        <f t="shared" si="74"/>
        <v>73.214285714285708</v>
      </c>
      <c r="K175" s="10">
        <f t="shared" si="75"/>
        <v>-1.5</v>
      </c>
    </row>
    <row r="176" spans="1:11" ht="60" x14ac:dyDescent="0.25">
      <c r="A176" s="15"/>
      <c r="B176" s="17"/>
      <c r="C176" s="9" t="s">
        <v>340</v>
      </c>
      <c r="D176" s="9"/>
      <c r="E176" s="30" t="s">
        <v>341</v>
      </c>
      <c r="F176" s="10">
        <f>F177+F178</f>
        <v>356.7</v>
      </c>
      <c r="G176" s="10">
        <f t="shared" ref="G176:I176" si="90">G177+G178</f>
        <v>356.7</v>
      </c>
      <c r="H176" s="10">
        <f t="shared" si="90"/>
        <v>89.2</v>
      </c>
      <c r="I176" s="10">
        <f t="shared" si="90"/>
        <v>36.200000000000003</v>
      </c>
      <c r="J176" s="103">
        <f t="shared" si="74"/>
        <v>40.582959641255606</v>
      </c>
      <c r="K176" s="10">
        <f t="shared" si="75"/>
        <v>-53</v>
      </c>
    </row>
    <row r="177" spans="1:11" ht="75" x14ac:dyDescent="0.25">
      <c r="A177" s="15"/>
      <c r="B177" s="17"/>
      <c r="C177" s="21"/>
      <c r="D177" s="22">
        <v>100</v>
      </c>
      <c r="E177" s="30" t="s">
        <v>62</v>
      </c>
      <c r="F177" s="10">
        <v>174.6</v>
      </c>
      <c r="G177" s="10">
        <v>174.6</v>
      </c>
      <c r="H177" s="10">
        <v>43.7</v>
      </c>
      <c r="I177" s="10">
        <v>25.1</v>
      </c>
      <c r="J177" s="103">
        <f t="shared" si="74"/>
        <v>57.437070938215108</v>
      </c>
      <c r="K177" s="10">
        <f t="shared" si="75"/>
        <v>-18.600000000000001</v>
      </c>
    </row>
    <row r="178" spans="1:11" ht="30" x14ac:dyDescent="0.25">
      <c r="A178" s="15"/>
      <c r="B178" s="17"/>
      <c r="C178" s="17"/>
      <c r="D178" s="28">
        <v>200</v>
      </c>
      <c r="E178" s="55" t="s">
        <v>63</v>
      </c>
      <c r="F178" s="10">
        <f>4.1+178</f>
        <v>182.1</v>
      </c>
      <c r="G178" s="10">
        <v>182.1</v>
      </c>
      <c r="H178" s="10">
        <v>45.5</v>
      </c>
      <c r="I178" s="10">
        <v>11.1</v>
      </c>
      <c r="J178" s="103">
        <f t="shared" si="74"/>
        <v>24.395604395604394</v>
      </c>
      <c r="K178" s="10">
        <f t="shared" si="75"/>
        <v>-34.4</v>
      </c>
    </row>
    <row r="179" spans="1:11" ht="34.5" customHeight="1" x14ac:dyDescent="0.2">
      <c r="A179" s="45"/>
      <c r="B179" s="19"/>
      <c r="C179" s="45" t="s">
        <v>342</v>
      </c>
      <c r="D179" s="45"/>
      <c r="E179" s="46" t="s">
        <v>23</v>
      </c>
      <c r="F179" s="47">
        <f>F180</f>
        <v>5.7</v>
      </c>
      <c r="G179" s="47">
        <f t="shared" ref="G179:I179" si="91">G180</f>
        <v>5.7</v>
      </c>
      <c r="H179" s="47">
        <f t="shared" si="91"/>
        <v>1.4</v>
      </c>
      <c r="I179" s="47">
        <f t="shared" si="91"/>
        <v>0</v>
      </c>
      <c r="J179" s="103">
        <f t="shared" si="74"/>
        <v>0</v>
      </c>
      <c r="K179" s="10">
        <f t="shared" si="75"/>
        <v>-1.4</v>
      </c>
    </row>
    <row r="180" spans="1:11" ht="30" x14ac:dyDescent="0.2">
      <c r="A180" s="6"/>
      <c r="B180" s="45"/>
      <c r="C180" s="19"/>
      <c r="D180" s="45" t="s">
        <v>1</v>
      </c>
      <c r="E180" s="14" t="s">
        <v>63</v>
      </c>
      <c r="F180" s="48">
        <v>5.7</v>
      </c>
      <c r="G180" s="48">
        <v>5.7</v>
      </c>
      <c r="H180" s="48">
        <v>1.4</v>
      </c>
      <c r="I180" s="48">
        <v>0</v>
      </c>
      <c r="J180" s="103">
        <f t="shared" si="74"/>
        <v>0</v>
      </c>
      <c r="K180" s="10">
        <f t="shared" si="75"/>
        <v>-1.4</v>
      </c>
    </row>
    <row r="181" spans="1:11" ht="51" customHeight="1" x14ac:dyDescent="0.2">
      <c r="A181" s="6"/>
      <c r="B181" s="45"/>
      <c r="C181" s="19" t="s">
        <v>343</v>
      </c>
      <c r="D181" s="19"/>
      <c r="E181" s="14" t="s">
        <v>253</v>
      </c>
      <c r="F181" s="48">
        <f>F183+F182</f>
        <v>50</v>
      </c>
      <c r="G181" s="48">
        <f t="shared" ref="G181:I181" si="92">G183+G182</f>
        <v>50</v>
      </c>
      <c r="H181" s="48">
        <f t="shared" si="92"/>
        <v>12.5</v>
      </c>
      <c r="I181" s="48">
        <f t="shared" si="92"/>
        <v>5.6</v>
      </c>
      <c r="J181" s="103">
        <f t="shared" si="74"/>
        <v>44.8</v>
      </c>
      <c r="K181" s="10">
        <f t="shared" si="75"/>
        <v>-6.9</v>
      </c>
    </row>
    <row r="182" spans="1:11" ht="75" x14ac:dyDescent="0.25">
      <c r="A182" s="15"/>
      <c r="B182" s="15"/>
      <c r="C182" s="67"/>
      <c r="D182" s="9" t="s">
        <v>0</v>
      </c>
      <c r="E182" s="26" t="s">
        <v>62</v>
      </c>
      <c r="F182" s="10">
        <v>22.5</v>
      </c>
      <c r="G182" s="10">
        <v>22.5</v>
      </c>
      <c r="H182" s="10">
        <v>5.6</v>
      </c>
      <c r="I182" s="10">
        <v>5.6</v>
      </c>
      <c r="J182" s="103">
        <f t="shared" si="74"/>
        <v>100</v>
      </c>
      <c r="K182" s="10">
        <f t="shared" si="75"/>
        <v>0</v>
      </c>
    </row>
    <row r="183" spans="1:11" ht="30" x14ac:dyDescent="0.25">
      <c r="A183" s="15"/>
      <c r="B183" s="15"/>
      <c r="C183" s="72"/>
      <c r="D183" s="9" t="s">
        <v>1</v>
      </c>
      <c r="E183" s="23" t="s">
        <v>63</v>
      </c>
      <c r="F183" s="10">
        <v>27.5</v>
      </c>
      <c r="G183" s="10">
        <v>27.5</v>
      </c>
      <c r="H183" s="10">
        <v>6.9</v>
      </c>
      <c r="I183" s="10">
        <v>0</v>
      </c>
      <c r="J183" s="103">
        <f t="shared" si="74"/>
        <v>0</v>
      </c>
      <c r="K183" s="10">
        <f t="shared" si="75"/>
        <v>-6.9</v>
      </c>
    </row>
    <row r="184" spans="1:11" ht="75" x14ac:dyDescent="0.25">
      <c r="A184" s="15"/>
      <c r="B184" s="15"/>
      <c r="C184" s="9" t="s">
        <v>344</v>
      </c>
      <c r="D184" s="9"/>
      <c r="E184" s="18" t="s">
        <v>269</v>
      </c>
      <c r="F184" s="10">
        <f>F185</f>
        <v>11.3</v>
      </c>
      <c r="G184" s="10">
        <f t="shared" ref="G184:I184" si="93">G185</f>
        <v>11.3</v>
      </c>
      <c r="H184" s="10">
        <f t="shared" si="93"/>
        <v>0</v>
      </c>
      <c r="I184" s="10">
        <f t="shared" si="93"/>
        <v>0</v>
      </c>
      <c r="J184" s="103">
        <v>0</v>
      </c>
      <c r="K184" s="10">
        <f t="shared" si="75"/>
        <v>0</v>
      </c>
    </row>
    <row r="185" spans="1:11" ht="30" x14ac:dyDescent="0.25">
      <c r="A185" s="15"/>
      <c r="B185" s="15"/>
      <c r="C185" s="9"/>
      <c r="D185" s="28" t="s">
        <v>1</v>
      </c>
      <c r="E185" s="4" t="s">
        <v>63</v>
      </c>
      <c r="F185" s="10">
        <v>11.3</v>
      </c>
      <c r="G185" s="10">
        <v>11.3</v>
      </c>
      <c r="H185" s="10">
        <v>0</v>
      </c>
      <c r="I185" s="10">
        <v>0</v>
      </c>
      <c r="J185" s="103">
        <v>0</v>
      </c>
      <c r="K185" s="10">
        <f t="shared" si="75"/>
        <v>0</v>
      </c>
    </row>
    <row r="186" spans="1:11" ht="75" x14ac:dyDescent="0.25">
      <c r="A186" s="15"/>
      <c r="B186" s="15"/>
      <c r="C186" s="9" t="s">
        <v>345</v>
      </c>
      <c r="D186" s="17"/>
      <c r="E186" s="18" t="s">
        <v>268</v>
      </c>
      <c r="F186" s="10">
        <f>F187</f>
        <v>0.4</v>
      </c>
      <c r="G186" s="10">
        <f t="shared" ref="G186:I186" si="94">G187</f>
        <v>0.4</v>
      </c>
      <c r="H186" s="10">
        <f t="shared" si="94"/>
        <v>0.1</v>
      </c>
      <c r="I186" s="10">
        <f t="shared" si="94"/>
        <v>0</v>
      </c>
      <c r="J186" s="103">
        <f t="shared" si="74"/>
        <v>0</v>
      </c>
      <c r="K186" s="10">
        <f t="shared" si="75"/>
        <v>-0.1</v>
      </c>
    </row>
    <row r="187" spans="1:11" ht="30" x14ac:dyDescent="0.25">
      <c r="A187" s="15"/>
      <c r="B187" s="15"/>
      <c r="C187" s="9"/>
      <c r="D187" s="28" t="s">
        <v>1</v>
      </c>
      <c r="E187" s="4" t="s">
        <v>63</v>
      </c>
      <c r="F187" s="10">
        <v>0.4</v>
      </c>
      <c r="G187" s="10">
        <v>0.4</v>
      </c>
      <c r="H187" s="10">
        <v>0.1</v>
      </c>
      <c r="I187" s="10">
        <v>0</v>
      </c>
      <c r="J187" s="103">
        <f t="shared" si="74"/>
        <v>0</v>
      </c>
      <c r="K187" s="10">
        <f t="shared" si="75"/>
        <v>-0.1</v>
      </c>
    </row>
    <row r="188" spans="1:11" ht="60" x14ac:dyDescent="0.25">
      <c r="A188" s="15"/>
      <c r="B188" s="15"/>
      <c r="C188" s="9" t="s">
        <v>508</v>
      </c>
      <c r="D188" s="17"/>
      <c r="E188" s="33" t="s">
        <v>509</v>
      </c>
      <c r="F188" s="10" t="s">
        <v>289</v>
      </c>
      <c r="G188" s="10">
        <f>G189</f>
        <v>4</v>
      </c>
      <c r="H188" s="10">
        <f t="shared" ref="H188:I188" si="95">H189</f>
        <v>0</v>
      </c>
      <c r="I188" s="10">
        <f t="shared" si="95"/>
        <v>0</v>
      </c>
      <c r="J188" s="103">
        <v>0</v>
      </c>
      <c r="K188" s="10">
        <f t="shared" si="75"/>
        <v>0</v>
      </c>
    </row>
    <row r="189" spans="1:11" ht="75" x14ac:dyDescent="0.25">
      <c r="A189" s="15"/>
      <c r="B189" s="15"/>
      <c r="C189" s="22"/>
      <c r="D189" s="28" t="s">
        <v>0</v>
      </c>
      <c r="E189" s="4" t="s">
        <v>62</v>
      </c>
      <c r="F189" s="10" t="s">
        <v>289</v>
      </c>
      <c r="G189" s="10">
        <v>4</v>
      </c>
      <c r="H189" s="10">
        <v>0</v>
      </c>
      <c r="I189" s="10">
        <v>0</v>
      </c>
      <c r="J189" s="103">
        <v>0</v>
      </c>
      <c r="K189" s="10">
        <f t="shared" si="75"/>
        <v>0</v>
      </c>
    </row>
    <row r="190" spans="1:11" ht="15" x14ac:dyDescent="0.25">
      <c r="A190" s="15"/>
      <c r="B190" s="113" t="s">
        <v>346</v>
      </c>
      <c r="C190" s="9"/>
      <c r="D190" s="49"/>
      <c r="E190" s="4" t="s">
        <v>347</v>
      </c>
      <c r="F190" s="10">
        <f>F191</f>
        <v>52.6</v>
      </c>
      <c r="G190" s="10">
        <f t="shared" ref="G190:I193" si="96">G191</f>
        <v>52.6</v>
      </c>
      <c r="H190" s="10">
        <f t="shared" si="96"/>
        <v>52.6</v>
      </c>
      <c r="I190" s="10">
        <f t="shared" si="96"/>
        <v>43.3</v>
      </c>
      <c r="J190" s="103">
        <f t="shared" si="74"/>
        <v>82.319391634980974</v>
      </c>
      <c r="K190" s="10">
        <f t="shared" si="75"/>
        <v>-9.3000000000000043</v>
      </c>
    </row>
    <row r="191" spans="1:11" ht="15" x14ac:dyDescent="0.2">
      <c r="A191" s="45"/>
      <c r="B191" s="45"/>
      <c r="C191" s="45" t="s">
        <v>91</v>
      </c>
      <c r="D191" s="45"/>
      <c r="E191" s="50" t="s">
        <v>14</v>
      </c>
      <c r="F191" s="47">
        <f>F192</f>
        <v>52.6</v>
      </c>
      <c r="G191" s="47">
        <f t="shared" si="96"/>
        <v>52.6</v>
      </c>
      <c r="H191" s="47">
        <f t="shared" si="96"/>
        <v>52.6</v>
      </c>
      <c r="I191" s="47">
        <f t="shared" si="96"/>
        <v>43.3</v>
      </c>
      <c r="J191" s="103">
        <f t="shared" si="74"/>
        <v>82.319391634980974</v>
      </c>
      <c r="K191" s="10">
        <f t="shared" si="75"/>
        <v>-9.3000000000000043</v>
      </c>
    </row>
    <row r="192" spans="1:11" ht="45" x14ac:dyDescent="0.2">
      <c r="A192" s="45"/>
      <c r="B192" s="6"/>
      <c r="C192" s="6" t="s">
        <v>74</v>
      </c>
      <c r="D192" s="6"/>
      <c r="E192" s="51" t="s">
        <v>73</v>
      </c>
      <c r="F192" s="52">
        <f>F193</f>
        <v>52.6</v>
      </c>
      <c r="G192" s="52">
        <f t="shared" si="96"/>
        <v>52.6</v>
      </c>
      <c r="H192" s="52">
        <f t="shared" si="96"/>
        <v>52.6</v>
      </c>
      <c r="I192" s="52">
        <f t="shared" si="96"/>
        <v>43.3</v>
      </c>
      <c r="J192" s="103">
        <f t="shared" si="74"/>
        <v>82.319391634980974</v>
      </c>
      <c r="K192" s="10">
        <f t="shared" si="75"/>
        <v>-9.3000000000000043</v>
      </c>
    </row>
    <row r="193" spans="1:11" ht="61.5" customHeight="1" x14ac:dyDescent="0.2">
      <c r="A193" s="45"/>
      <c r="B193" s="6"/>
      <c r="C193" s="19" t="s">
        <v>348</v>
      </c>
      <c r="D193" s="19"/>
      <c r="E193" s="20" t="s">
        <v>349</v>
      </c>
      <c r="F193" s="52">
        <f>F194</f>
        <v>52.6</v>
      </c>
      <c r="G193" s="52">
        <f t="shared" si="96"/>
        <v>52.6</v>
      </c>
      <c r="H193" s="52">
        <f t="shared" si="96"/>
        <v>52.6</v>
      </c>
      <c r="I193" s="52">
        <f t="shared" si="96"/>
        <v>43.3</v>
      </c>
      <c r="J193" s="103">
        <f t="shared" si="74"/>
        <v>82.319391634980974</v>
      </c>
      <c r="K193" s="10">
        <f t="shared" si="75"/>
        <v>-9.3000000000000043</v>
      </c>
    </row>
    <row r="194" spans="1:11" ht="30" x14ac:dyDescent="0.25">
      <c r="A194" s="15"/>
      <c r="B194" s="113"/>
      <c r="C194" s="15"/>
      <c r="D194" s="15" t="s">
        <v>1</v>
      </c>
      <c r="E194" s="68" t="s">
        <v>63</v>
      </c>
      <c r="F194" s="22">
        <v>52.6</v>
      </c>
      <c r="G194" s="22">
        <v>52.6</v>
      </c>
      <c r="H194" s="22">
        <v>52.6</v>
      </c>
      <c r="I194" s="22">
        <v>43.3</v>
      </c>
      <c r="J194" s="103">
        <f t="shared" si="74"/>
        <v>82.319391634980974</v>
      </c>
      <c r="K194" s="10">
        <f t="shared" si="75"/>
        <v>-9.3000000000000043</v>
      </c>
    </row>
    <row r="195" spans="1:11" ht="17.25" customHeight="1" x14ac:dyDescent="0.25">
      <c r="A195" s="15"/>
      <c r="B195" s="113" t="s">
        <v>350</v>
      </c>
      <c r="C195" s="67"/>
      <c r="D195" s="9"/>
      <c r="E195" s="26" t="s">
        <v>351</v>
      </c>
      <c r="F195" s="10">
        <f>F197</f>
        <v>1890.7</v>
      </c>
      <c r="G195" s="10">
        <f>G197</f>
        <v>1890.7</v>
      </c>
      <c r="H195" s="10">
        <f>H197</f>
        <v>0</v>
      </c>
      <c r="I195" s="10">
        <f>I197</f>
        <v>0</v>
      </c>
      <c r="J195" s="103">
        <v>0</v>
      </c>
      <c r="K195" s="10">
        <f t="shared" si="75"/>
        <v>0</v>
      </c>
    </row>
    <row r="196" spans="1:11" ht="17.25" customHeight="1" x14ac:dyDescent="0.25">
      <c r="A196" s="15"/>
      <c r="B196" s="113"/>
      <c r="C196" s="45" t="s">
        <v>91</v>
      </c>
      <c r="D196" s="45"/>
      <c r="E196" s="50" t="s">
        <v>14</v>
      </c>
      <c r="F196" s="10">
        <f>F197</f>
        <v>1890.7</v>
      </c>
      <c r="G196" s="10">
        <f t="shared" ref="G196:I196" si="97">G197</f>
        <v>1890.7</v>
      </c>
      <c r="H196" s="10">
        <f t="shared" si="97"/>
        <v>0</v>
      </c>
      <c r="I196" s="10">
        <f t="shared" si="97"/>
        <v>0</v>
      </c>
      <c r="J196" s="103">
        <v>0</v>
      </c>
      <c r="K196" s="10">
        <f t="shared" ref="K196" si="98">I196-H196</f>
        <v>0</v>
      </c>
    </row>
    <row r="197" spans="1:11" ht="15" x14ac:dyDescent="0.25">
      <c r="A197" s="15"/>
      <c r="B197" s="15"/>
      <c r="C197" s="72" t="s">
        <v>258</v>
      </c>
      <c r="D197" s="9"/>
      <c r="E197" s="23" t="s">
        <v>352</v>
      </c>
      <c r="F197" s="10">
        <f>F198</f>
        <v>1890.7</v>
      </c>
      <c r="G197" s="10">
        <f t="shared" ref="G197:I198" si="99">G198</f>
        <v>1890.7</v>
      </c>
      <c r="H197" s="10">
        <f t="shared" si="99"/>
        <v>0</v>
      </c>
      <c r="I197" s="10">
        <f t="shared" si="99"/>
        <v>0</v>
      </c>
      <c r="J197" s="103">
        <v>0</v>
      </c>
      <c r="K197" s="10">
        <f t="shared" si="75"/>
        <v>0</v>
      </c>
    </row>
    <row r="198" spans="1:11" ht="45" x14ac:dyDescent="0.25">
      <c r="A198" s="15"/>
      <c r="B198" s="15"/>
      <c r="C198" s="72" t="s">
        <v>353</v>
      </c>
      <c r="D198" s="17"/>
      <c r="E198" s="18" t="s">
        <v>354</v>
      </c>
      <c r="F198" s="10">
        <f>F199</f>
        <v>1890.7</v>
      </c>
      <c r="G198" s="10">
        <f t="shared" si="99"/>
        <v>1890.7</v>
      </c>
      <c r="H198" s="10">
        <f t="shared" si="99"/>
        <v>0</v>
      </c>
      <c r="I198" s="10">
        <f t="shared" si="99"/>
        <v>0</v>
      </c>
      <c r="J198" s="103">
        <v>0</v>
      </c>
      <c r="K198" s="10">
        <f t="shared" si="75"/>
        <v>0</v>
      </c>
    </row>
    <row r="199" spans="1:11" ht="15" x14ac:dyDescent="0.25">
      <c r="A199" s="15"/>
      <c r="B199" s="15"/>
      <c r="C199" s="9"/>
      <c r="D199" s="49" t="s">
        <v>8</v>
      </c>
      <c r="E199" s="4" t="s">
        <v>9</v>
      </c>
      <c r="F199" s="10">
        <f>1807.5+83.2</f>
        <v>1890.7</v>
      </c>
      <c r="G199" s="10">
        <v>1890.7</v>
      </c>
      <c r="H199" s="10">
        <v>0</v>
      </c>
      <c r="I199" s="10">
        <v>0</v>
      </c>
      <c r="J199" s="103">
        <v>0</v>
      </c>
      <c r="K199" s="10">
        <f t="shared" si="75"/>
        <v>0</v>
      </c>
    </row>
    <row r="200" spans="1:11" ht="15" x14ac:dyDescent="0.25">
      <c r="A200" s="15"/>
      <c r="B200" s="6" t="s">
        <v>123</v>
      </c>
      <c r="C200" s="53"/>
      <c r="D200" s="54" t="s">
        <v>22</v>
      </c>
      <c r="E200" s="20" t="s">
        <v>24</v>
      </c>
      <c r="F200" s="10">
        <f>F201</f>
        <v>1000</v>
      </c>
      <c r="G200" s="10">
        <f t="shared" ref="G200:I203" si="100">G201</f>
        <v>980</v>
      </c>
      <c r="H200" s="10">
        <f t="shared" si="100"/>
        <v>0</v>
      </c>
      <c r="I200" s="10">
        <f t="shared" si="100"/>
        <v>0</v>
      </c>
      <c r="J200" s="103">
        <v>0</v>
      </c>
      <c r="K200" s="10">
        <f t="shared" si="75"/>
        <v>0</v>
      </c>
    </row>
    <row r="201" spans="1:11" ht="15" x14ac:dyDescent="0.25">
      <c r="A201" s="15"/>
      <c r="B201" s="15"/>
      <c r="C201" s="67" t="s">
        <v>91</v>
      </c>
      <c r="D201" s="9"/>
      <c r="E201" s="26" t="s">
        <v>14</v>
      </c>
      <c r="F201" s="10">
        <f>F202</f>
        <v>1000</v>
      </c>
      <c r="G201" s="10">
        <f t="shared" si="100"/>
        <v>980</v>
      </c>
      <c r="H201" s="10">
        <f t="shared" si="100"/>
        <v>0</v>
      </c>
      <c r="I201" s="10">
        <f t="shared" si="100"/>
        <v>0</v>
      </c>
      <c r="J201" s="103">
        <v>0</v>
      </c>
      <c r="K201" s="10">
        <f t="shared" si="75"/>
        <v>0</v>
      </c>
    </row>
    <row r="202" spans="1:11" ht="15" x14ac:dyDescent="0.25">
      <c r="A202" s="15"/>
      <c r="B202" s="15"/>
      <c r="C202" s="72" t="s">
        <v>179</v>
      </c>
      <c r="D202" s="9"/>
      <c r="E202" s="23" t="s">
        <v>24</v>
      </c>
      <c r="F202" s="10">
        <f>F203</f>
        <v>1000</v>
      </c>
      <c r="G202" s="10">
        <f t="shared" si="100"/>
        <v>980</v>
      </c>
      <c r="H202" s="10">
        <f t="shared" si="100"/>
        <v>0</v>
      </c>
      <c r="I202" s="10">
        <f t="shared" si="100"/>
        <v>0</v>
      </c>
      <c r="J202" s="103">
        <v>0</v>
      </c>
      <c r="K202" s="10">
        <f t="shared" si="75"/>
        <v>0</v>
      </c>
    </row>
    <row r="203" spans="1:11" ht="33.75" customHeight="1" x14ac:dyDescent="0.25">
      <c r="A203" s="15"/>
      <c r="B203" s="15"/>
      <c r="C203" s="9" t="s">
        <v>355</v>
      </c>
      <c r="D203" s="9"/>
      <c r="E203" s="18" t="s">
        <v>218</v>
      </c>
      <c r="F203" s="10">
        <f>F204</f>
        <v>1000</v>
      </c>
      <c r="G203" s="10">
        <f t="shared" si="100"/>
        <v>980</v>
      </c>
      <c r="H203" s="10">
        <f t="shared" si="100"/>
        <v>0</v>
      </c>
      <c r="I203" s="10">
        <f t="shared" si="100"/>
        <v>0</v>
      </c>
      <c r="J203" s="103">
        <v>0</v>
      </c>
      <c r="K203" s="10">
        <f t="shared" si="75"/>
        <v>0</v>
      </c>
    </row>
    <row r="204" spans="1:11" ht="15" x14ac:dyDescent="0.25">
      <c r="A204" s="15"/>
      <c r="B204" s="15"/>
      <c r="C204" s="9"/>
      <c r="D204" s="21" t="s">
        <v>8</v>
      </c>
      <c r="E204" s="4" t="s">
        <v>9</v>
      </c>
      <c r="F204" s="10">
        <v>1000</v>
      </c>
      <c r="G204" s="10">
        <v>980</v>
      </c>
      <c r="H204" s="10">
        <v>0</v>
      </c>
      <c r="I204" s="10">
        <v>0</v>
      </c>
      <c r="J204" s="103">
        <v>0</v>
      </c>
      <c r="K204" s="10">
        <f t="shared" si="75"/>
        <v>0</v>
      </c>
    </row>
    <row r="205" spans="1:11" ht="15" x14ac:dyDescent="0.25">
      <c r="A205" s="15"/>
      <c r="B205" s="113" t="s">
        <v>124</v>
      </c>
      <c r="C205" s="9"/>
      <c r="D205" s="21"/>
      <c r="E205" s="4" t="s">
        <v>125</v>
      </c>
      <c r="F205" s="10">
        <f>F215+F206+F234</f>
        <v>11798.2</v>
      </c>
      <c r="G205" s="10">
        <f>G215+G206+G234</f>
        <v>12950</v>
      </c>
      <c r="H205" s="10">
        <f>H215+H206+H234</f>
        <v>2730.5</v>
      </c>
      <c r="I205" s="10">
        <f>I215+I206+I234</f>
        <v>2672.0000000000005</v>
      </c>
      <c r="J205" s="103">
        <f t="shared" ref="J205:J267" si="101">I205/H205*100</f>
        <v>97.857535249954239</v>
      </c>
      <c r="K205" s="10">
        <f t="shared" ref="K205:K268" si="102">I205-H205</f>
        <v>-58.499999999999545</v>
      </c>
    </row>
    <row r="206" spans="1:11" ht="45" x14ac:dyDescent="0.25">
      <c r="A206" s="15"/>
      <c r="B206" s="15"/>
      <c r="C206" s="9" t="s">
        <v>183</v>
      </c>
      <c r="D206" s="21"/>
      <c r="E206" s="33" t="s">
        <v>171</v>
      </c>
      <c r="F206" s="10">
        <f>F207+F211</f>
        <v>821.9</v>
      </c>
      <c r="G206" s="10">
        <f t="shared" ref="G206:I206" si="103">G207+G211</f>
        <v>821.9</v>
      </c>
      <c r="H206" s="10">
        <f t="shared" si="103"/>
        <v>155.9</v>
      </c>
      <c r="I206" s="10">
        <f t="shared" si="103"/>
        <v>155.9</v>
      </c>
      <c r="J206" s="103">
        <f t="shared" si="101"/>
        <v>100</v>
      </c>
      <c r="K206" s="10">
        <f t="shared" si="102"/>
        <v>0</v>
      </c>
    </row>
    <row r="207" spans="1:11" ht="43.5" customHeight="1" x14ac:dyDescent="0.25">
      <c r="A207" s="15"/>
      <c r="B207" s="15"/>
      <c r="C207" s="22" t="s">
        <v>184</v>
      </c>
      <c r="D207" s="49"/>
      <c r="E207" s="4" t="s">
        <v>172</v>
      </c>
      <c r="F207" s="10">
        <f>F208</f>
        <v>779.3</v>
      </c>
      <c r="G207" s="10">
        <f t="shared" ref="G207:I209" si="104">G208</f>
        <v>779.3</v>
      </c>
      <c r="H207" s="10">
        <f t="shared" si="104"/>
        <v>155.9</v>
      </c>
      <c r="I207" s="10">
        <f t="shared" si="104"/>
        <v>155.9</v>
      </c>
      <c r="J207" s="103">
        <f t="shared" si="101"/>
        <v>100</v>
      </c>
      <c r="K207" s="10">
        <f t="shared" si="102"/>
        <v>0</v>
      </c>
    </row>
    <row r="208" spans="1:11" ht="30" x14ac:dyDescent="0.25">
      <c r="A208" s="15"/>
      <c r="B208" s="15"/>
      <c r="C208" s="9" t="s">
        <v>272</v>
      </c>
      <c r="D208" s="49"/>
      <c r="E208" s="4" t="s">
        <v>80</v>
      </c>
      <c r="F208" s="10">
        <f>F209</f>
        <v>779.3</v>
      </c>
      <c r="G208" s="10">
        <f t="shared" si="104"/>
        <v>779.3</v>
      </c>
      <c r="H208" s="10">
        <f t="shared" si="104"/>
        <v>155.9</v>
      </c>
      <c r="I208" s="10">
        <f t="shared" si="104"/>
        <v>155.9</v>
      </c>
      <c r="J208" s="103">
        <f t="shared" si="101"/>
        <v>100</v>
      </c>
      <c r="K208" s="10">
        <f t="shared" si="102"/>
        <v>0</v>
      </c>
    </row>
    <row r="209" spans="1:11" ht="15" x14ac:dyDescent="0.25">
      <c r="A209" s="15"/>
      <c r="B209" s="15"/>
      <c r="C209" s="9" t="s">
        <v>273</v>
      </c>
      <c r="D209" s="49"/>
      <c r="E209" s="4" t="s">
        <v>276</v>
      </c>
      <c r="F209" s="10">
        <f>F210</f>
        <v>779.3</v>
      </c>
      <c r="G209" s="10">
        <f t="shared" si="104"/>
        <v>779.3</v>
      </c>
      <c r="H209" s="10">
        <f t="shared" si="104"/>
        <v>155.9</v>
      </c>
      <c r="I209" s="10">
        <f t="shared" si="104"/>
        <v>155.9</v>
      </c>
      <c r="J209" s="103">
        <f t="shared" si="101"/>
        <v>100</v>
      </c>
      <c r="K209" s="10">
        <f t="shared" si="102"/>
        <v>0</v>
      </c>
    </row>
    <row r="210" spans="1:11" ht="45" x14ac:dyDescent="0.25">
      <c r="A210" s="15"/>
      <c r="B210" s="15"/>
      <c r="C210" s="22"/>
      <c r="D210" s="49" t="s">
        <v>4</v>
      </c>
      <c r="E210" s="4" t="s">
        <v>5</v>
      </c>
      <c r="F210" s="10">
        <v>779.3</v>
      </c>
      <c r="G210" s="10">
        <v>779.3</v>
      </c>
      <c r="H210" s="10">
        <v>155.9</v>
      </c>
      <c r="I210" s="10">
        <v>155.9</v>
      </c>
      <c r="J210" s="103">
        <f t="shared" si="101"/>
        <v>100</v>
      </c>
      <c r="K210" s="10">
        <f t="shared" si="102"/>
        <v>0</v>
      </c>
    </row>
    <row r="211" spans="1:11" ht="120" x14ac:dyDescent="0.25">
      <c r="A211" s="15"/>
      <c r="B211" s="15"/>
      <c r="C211" s="9" t="s">
        <v>329</v>
      </c>
      <c r="D211" s="49"/>
      <c r="E211" s="4" t="s">
        <v>330</v>
      </c>
      <c r="F211" s="10">
        <f>F212</f>
        <v>42.6</v>
      </c>
      <c r="G211" s="10">
        <f t="shared" ref="G211:I213" si="105">G212</f>
        <v>42.6</v>
      </c>
      <c r="H211" s="10">
        <f t="shared" si="105"/>
        <v>0</v>
      </c>
      <c r="I211" s="10">
        <f t="shared" si="105"/>
        <v>0</v>
      </c>
      <c r="J211" s="103">
        <v>0</v>
      </c>
      <c r="K211" s="10">
        <f t="shared" si="102"/>
        <v>0</v>
      </c>
    </row>
    <row r="212" spans="1:11" ht="33" customHeight="1" x14ac:dyDescent="0.25">
      <c r="A212" s="15"/>
      <c r="B212" s="15"/>
      <c r="C212" s="9" t="s">
        <v>331</v>
      </c>
      <c r="D212" s="49"/>
      <c r="E212" s="4" t="s">
        <v>332</v>
      </c>
      <c r="F212" s="10">
        <f>F213</f>
        <v>42.6</v>
      </c>
      <c r="G212" s="10">
        <f t="shared" si="105"/>
        <v>42.6</v>
      </c>
      <c r="H212" s="10">
        <f t="shared" si="105"/>
        <v>0</v>
      </c>
      <c r="I212" s="10">
        <f t="shared" si="105"/>
        <v>0</v>
      </c>
      <c r="J212" s="103">
        <v>0</v>
      </c>
      <c r="K212" s="10">
        <f t="shared" si="102"/>
        <v>0</v>
      </c>
    </row>
    <row r="213" spans="1:11" ht="32.25" customHeight="1" x14ac:dyDescent="0.25">
      <c r="A213" s="15"/>
      <c r="B213" s="15"/>
      <c r="C213" s="22" t="s">
        <v>356</v>
      </c>
      <c r="D213" s="21"/>
      <c r="E213" s="4" t="s">
        <v>357</v>
      </c>
      <c r="F213" s="10">
        <f>F214</f>
        <v>42.6</v>
      </c>
      <c r="G213" s="10">
        <f t="shared" si="105"/>
        <v>42.6</v>
      </c>
      <c r="H213" s="10">
        <f t="shared" si="105"/>
        <v>0</v>
      </c>
      <c r="I213" s="10">
        <f t="shared" si="105"/>
        <v>0</v>
      </c>
      <c r="J213" s="103">
        <v>0</v>
      </c>
      <c r="K213" s="10">
        <f t="shared" si="102"/>
        <v>0</v>
      </c>
    </row>
    <row r="214" spans="1:11" ht="33.75" customHeight="1" x14ac:dyDescent="0.25">
      <c r="A214" s="15"/>
      <c r="B214" s="15"/>
      <c r="C214" s="9"/>
      <c r="D214" s="21" t="s">
        <v>1</v>
      </c>
      <c r="E214" s="4" t="s">
        <v>63</v>
      </c>
      <c r="F214" s="10">
        <v>42.6</v>
      </c>
      <c r="G214" s="10">
        <v>42.6</v>
      </c>
      <c r="H214" s="10">
        <v>0</v>
      </c>
      <c r="I214" s="10">
        <v>0</v>
      </c>
      <c r="J214" s="103">
        <v>0</v>
      </c>
      <c r="K214" s="10">
        <f t="shared" si="102"/>
        <v>0</v>
      </c>
    </row>
    <row r="215" spans="1:11" ht="60" x14ac:dyDescent="0.25">
      <c r="A215" s="15"/>
      <c r="B215" s="15"/>
      <c r="C215" s="22" t="s">
        <v>55</v>
      </c>
      <c r="D215" s="21"/>
      <c r="E215" s="73" t="s">
        <v>53</v>
      </c>
      <c r="F215" s="10">
        <f>F216+F223</f>
        <v>8016.5</v>
      </c>
      <c r="G215" s="10">
        <f t="shared" ref="G215:I215" si="106">G216+G223</f>
        <v>9148.3000000000011</v>
      </c>
      <c r="H215" s="10">
        <f t="shared" si="106"/>
        <v>1883.9</v>
      </c>
      <c r="I215" s="10">
        <f t="shared" si="106"/>
        <v>1871.2000000000003</v>
      </c>
      <c r="J215" s="103">
        <f t="shared" si="101"/>
        <v>99.325866553426408</v>
      </c>
      <c r="K215" s="10">
        <f t="shared" si="102"/>
        <v>-12.699999999999818</v>
      </c>
    </row>
    <row r="216" spans="1:11" ht="45" x14ac:dyDescent="0.25">
      <c r="A216" s="15"/>
      <c r="B216" s="15"/>
      <c r="C216" s="22" t="s">
        <v>54</v>
      </c>
      <c r="D216" s="49"/>
      <c r="E216" s="4" t="s">
        <v>27</v>
      </c>
      <c r="F216" s="10">
        <f>F217</f>
        <v>2794.9</v>
      </c>
      <c r="G216" s="10">
        <f t="shared" ref="G216:I216" si="107">G217</f>
        <v>2794.9</v>
      </c>
      <c r="H216" s="10">
        <f t="shared" si="107"/>
        <v>815.9</v>
      </c>
      <c r="I216" s="10">
        <f t="shared" si="107"/>
        <v>814.4</v>
      </c>
      <c r="J216" s="103">
        <f t="shared" si="101"/>
        <v>99.816153940433878</v>
      </c>
      <c r="K216" s="10">
        <f t="shared" si="102"/>
        <v>-1.5</v>
      </c>
    </row>
    <row r="217" spans="1:11" ht="60" x14ac:dyDescent="0.25">
      <c r="A217" s="15"/>
      <c r="B217" s="15"/>
      <c r="C217" s="9" t="s">
        <v>56</v>
      </c>
      <c r="D217" s="21"/>
      <c r="E217" s="4" t="s">
        <v>59</v>
      </c>
      <c r="F217" s="10">
        <f>F218+F220</f>
        <v>2794.9</v>
      </c>
      <c r="G217" s="10">
        <f t="shared" ref="G217:I217" si="108">G218+G220</f>
        <v>2794.9</v>
      </c>
      <c r="H217" s="10">
        <f t="shared" si="108"/>
        <v>815.9</v>
      </c>
      <c r="I217" s="10">
        <f t="shared" si="108"/>
        <v>814.4</v>
      </c>
      <c r="J217" s="103">
        <f t="shared" si="101"/>
        <v>99.816153940433878</v>
      </c>
      <c r="K217" s="10">
        <f t="shared" si="102"/>
        <v>-1.5</v>
      </c>
    </row>
    <row r="218" spans="1:11" ht="32.25" customHeight="1" x14ac:dyDescent="0.25">
      <c r="A218" s="15"/>
      <c r="B218" s="15"/>
      <c r="C218" s="22" t="s">
        <v>57</v>
      </c>
      <c r="D218" s="21"/>
      <c r="E218" s="4" t="s">
        <v>358</v>
      </c>
      <c r="F218" s="10">
        <f>F219</f>
        <v>50</v>
      </c>
      <c r="G218" s="10">
        <f t="shared" ref="G218:I218" si="109">G219</f>
        <v>50</v>
      </c>
      <c r="H218" s="10">
        <f t="shared" si="109"/>
        <v>0</v>
      </c>
      <c r="I218" s="10">
        <f t="shared" si="109"/>
        <v>0</v>
      </c>
      <c r="J218" s="103">
        <v>0</v>
      </c>
      <c r="K218" s="10">
        <f t="shared" si="102"/>
        <v>0</v>
      </c>
    </row>
    <row r="219" spans="1:11" ht="30" x14ac:dyDescent="0.25">
      <c r="A219" s="15"/>
      <c r="B219" s="15"/>
      <c r="C219" s="9"/>
      <c r="D219" s="21" t="s">
        <v>1</v>
      </c>
      <c r="E219" s="4" t="s">
        <v>63</v>
      </c>
      <c r="F219" s="10">
        <v>50</v>
      </c>
      <c r="G219" s="10">
        <v>50</v>
      </c>
      <c r="H219" s="10">
        <v>0</v>
      </c>
      <c r="I219" s="10">
        <v>0</v>
      </c>
      <c r="J219" s="103">
        <v>0</v>
      </c>
      <c r="K219" s="10">
        <f t="shared" si="102"/>
        <v>0</v>
      </c>
    </row>
    <row r="220" spans="1:11" ht="30" x14ac:dyDescent="0.25">
      <c r="A220" s="15"/>
      <c r="B220" s="15"/>
      <c r="C220" s="22" t="s">
        <v>58</v>
      </c>
      <c r="D220" s="22"/>
      <c r="E220" s="4" t="s">
        <v>29</v>
      </c>
      <c r="F220" s="10">
        <f>F221</f>
        <v>2744.9</v>
      </c>
      <c r="G220" s="10">
        <f>G221+G222</f>
        <v>2744.9</v>
      </c>
      <c r="H220" s="10">
        <f t="shared" ref="H220:I220" si="110">H221+H222</f>
        <v>815.9</v>
      </c>
      <c r="I220" s="10">
        <f t="shared" si="110"/>
        <v>814.4</v>
      </c>
      <c r="J220" s="103">
        <f t="shared" si="101"/>
        <v>99.816153940433878</v>
      </c>
      <c r="K220" s="10">
        <f t="shared" si="102"/>
        <v>-1.5</v>
      </c>
    </row>
    <row r="221" spans="1:11" ht="32.25" customHeight="1" x14ac:dyDescent="0.25">
      <c r="A221" s="15"/>
      <c r="B221" s="15"/>
      <c r="C221" s="9"/>
      <c r="D221" s="21" t="s">
        <v>1</v>
      </c>
      <c r="E221" s="4" t="s">
        <v>63</v>
      </c>
      <c r="F221" s="10">
        <f>3661.3-916.4</f>
        <v>2744.9</v>
      </c>
      <c r="G221" s="10">
        <v>2709.8</v>
      </c>
      <c r="H221" s="10">
        <v>799.9</v>
      </c>
      <c r="I221" s="10">
        <v>798.8</v>
      </c>
      <c r="J221" s="103">
        <f t="shared" si="101"/>
        <v>99.862482810351295</v>
      </c>
      <c r="K221" s="10">
        <f t="shared" si="102"/>
        <v>-1.1000000000000227</v>
      </c>
    </row>
    <row r="222" spans="1:11" ht="15" x14ac:dyDescent="0.25">
      <c r="A222" s="15"/>
      <c r="B222" s="15"/>
      <c r="C222" s="9"/>
      <c r="D222" s="21" t="s">
        <v>8</v>
      </c>
      <c r="E222" s="4" t="s">
        <v>9</v>
      </c>
      <c r="F222" s="10" t="s">
        <v>289</v>
      </c>
      <c r="G222" s="10">
        <v>35.1</v>
      </c>
      <c r="H222" s="10">
        <v>16</v>
      </c>
      <c r="I222" s="10">
        <v>15.6</v>
      </c>
      <c r="J222" s="103">
        <f t="shared" si="101"/>
        <v>97.5</v>
      </c>
      <c r="K222" s="10">
        <f t="shared" si="102"/>
        <v>-0.40000000000000036</v>
      </c>
    </row>
    <row r="223" spans="1:11" ht="45" x14ac:dyDescent="0.25">
      <c r="A223" s="15"/>
      <c r="B223" s="15"/>
      <c r="C223" s="22" t="s">
        <v>61</v>
      </c>
      <c r="D223" s="21"/>
      <c r="E223" s="4" t="s">
        <v>28</v>
      </c>
      <c r="F223" s="10">
        <f>F224+F229</f>
        <v>5221.5999999999995</v>
      </c>
      <c r="G223" s="10">
        <f t="shared" ref="G223:I223" si="111">G224+G229</f>
        <v>6353.4000000000005</v>
      </c>
      <c r="H223" s="10">
        <f t="shared" si="111"/>
        <v>1068</v>
      </c>
      <c r="I223" s="10">
        <f t="shared" si="111"/>
        <v>1056.8000000000002</v>
      </c>
      <c r="J223" s="103">
        <f t="shared" si="101"/>
        <v>98.951310861423238</v>
      </c>
      <c r="K223" s="10">
        <f t="shared" si="102"/>
        <v>-11.199999999999818</v>
      </c>
    </row>
    <row r="224" spans="1:11" ht="33" customHeight="1" x14ac:dyDescent="0.25">
      <c r="A224" s="15"/>
      <c r="B224" s="15"/>
      <c r="C224" s="9" t="s">
        <v>60</v>
      </c>
      <c r="D224" s="21"/>
      <c r="E224" s="4" t="s">
        <v>72</v>
      </c>
      <c r="F224" s="10">
        <f>F225</f>
        <v>4521.5999999999995</v>
      </c>
      <c r="G224" s="10">
        <f t="shared" ref="G224:I224" si="112">G225</f>
        <v>4521.6000000000004</v>
      </c>
      <c r="H224" s="10">
        <f t="shared" si="112"/>
        <v>1068</v>
      </c>
      <c r="I224" s="10">
        <f t="shared" si="112"/>
        <v>1056.8000000000002</v>
      </c>
      <c r="J224" s="103">
        <f t="shared" si="101"/>
        <v>98.951310861423238</v>
      </c>
      <c r="K224" s="10">
        <f t="shared" si="102"/>
        <v>-11.199999999999818</v>
      </c>
    </row>
    <row r="225" spans="1:11" ht="15" x14ac:dyDescent="0.25">
      <c r="A225" s="15"/>
      <c r="B225" s="15"/>
      <c r="C225" s="22" t="s">
        <v>359</v>
      </c>
      <c r="D225" s="21"/>
      <c r="E225" s="30" t="s">
        <v>10</v>
      </c>
      <c r="F225" s="10">
        <f>F226+F227+F228</f>
        <v>4521.5999999999995</v>
      </c>
      <c r="G225" s="10">
        <f t="shared" ref="G225:I225" si="113">G226+G227+G228</f>
        <v>4521.6000000000004</v>
      </c>
      <c r="H225" s="10">
        <f t="shared" si="113"/>
        <v>1068</v>
      </c>
      <c r="I225" s="10">
        <f t="shared" si="113"/>
        <v>1056.8000000000002</v>
      </c>
      <c r="J225" s="103">
        <f t="shared" si="101"/>
        <v>98.951310861423238</v>
      </c>
      <c r="K225" s="10">
        <f t="shared" si="102"/>
        <v>-11.199999999999818</v>
      </c>
    </row>
    <row r="226" spans="1:11" ht="75" x14ac:dyDescent="0.25">
      <c r="A226" s="15"/>
      <c r="B226" s="15"/>
      <c r="C226" s="9"/>
      <c r="D226" s="21" t="s">
        <v>0</v>
      </c>
      <c r="E226" s="4" t="s">
        <v>62</v>
      </c>
      <c r="F226" s="10">
        <f>2785.2+2.7+841.1-640.6</f>
        <v>2988.3999999999996</v>
      </c>
      <c r="G226" s="10">
        <v>2988.4</v>
      </c>
      <c r="H226" s="10">
        <v>793.6</v>
      </c>
      <c r="I226" s="10">
        <v>793.6</v>
      </c>
      <c r="J226" s="103">
        <f t="shared" si="101"/>
        <v>100</v>
      </c>
      <c r="K226" s="10">
        <f t="shared" si="102"/>
        <v>0</v>
      </c>
    </row>
    <row r="227" spans="1:11" ht="30" x14ac:dyDescent="0.25">
      <c r="A227" s="15"/>
      <c r="B227" s="15"/>
      <c r="C227" s="22"/>
      <c r="D227" s="22" t="s">
        <v>1</v>
      </c>
      <c r="E227" s="68" t="s">
        <v>63</v>
      </c>
      <c r="F227" s="10">
        <f>885.6+640.6</f>
        <v>1526.2</v>
      </c>
      <c r="G227" s="10">
        <v>1524.6</v>
      </c>
      <c r="H227" s="10">
        <v>273</v>
      </c>
      <c r="I227" s="10">
        <v>261.8</v>
      </c>
      <c r="J227" s="103">
        <f t="shared" si="101"/>
        <v>95.897435897435898</v>
      </c>
      <c r="K227" s="10">
        <f t="shared" si="102"/>
        <v>-11.199999999999989</v>
      </c>
    </row>
    <row r="228" spans="1:11" ht="15" x14ac:dyDescent="0.25">
      <c r="A228" s="15"/>
      <c r="B228" s="15"/>
      <c r="C228" s="15"/>
      <c r="D228" s="28" t="s">
        <v>8</v>
      </c>
      <c r="E228" s="4" t="s">
        <v>9</v>
      </c>
      <c r="F228" s="10">
        <v>7</v>
      </c>
      <c r="G228" s="10">
        <v>8.6</v>
      </c>
      <c r="H228" s="10">
        <v>1.4</v>
      </c>
      <c r="I228" s="10">
        <v>1.4</v>
      </c>
      <c r="J228" s="103">
        <f t="shared" si="101"/>
        <v>100</v>
      </c>
      <c r="K228" s="10">
        <f t="shared" si="102"/>
        <v>0</v>
      </c>
    </row>
    <row r="229" spans="1:11" ht="30" x14ac:dyDescent="0.25">
      <c r="A229" s="15"/>
      <c r="B229" s="15"/>
      <c r="C229" s="9" t="s">
        <v>360</v>
      </c>
      <c r="D229" s="21"/>
      <c r="E229" s="16" t="s">
        <v>361</v>
      </c>
      <c r="F229" s="10">
        <f>F230</f>
        <v>700</v>
      </c>
      <c r="G229" s="10">
        <f>G230+G232</f>
        <v>1831.8</v>
      </c>
      <c r="H229" s="10">
        <f t="shared" ref="H229:I229" si="114">H230+H232</f>
        <v>0</v>
      </c>
      <c r="I229" s="10">
        <f t="shared" si="114"/>
        <v>0</v>
      </c>
      <c r="J229" s="103">
        <v>0</v>
      </c>
      <c r="K229" s="10">
        <f t="shared" si="102"/>
        <v>0</v>
      </c>
    </row>
    <row r="230" spans="1:11" ht="15" x14ac:dyDescent="0.25">
      <c r="A230" s="15"/>
      <c r="B230" s="15"/>
      <c r="C230" s="9" t="s">
        <v>362</v>
      </c>
      <c r="D230" s="21"/>
      <c r="E230" s="16" t="s">
        <v>363</v>
      </c>
      <c r="F230" s="10">
        <f>F231</f>
        <v>700</v>
      </c>
      <c r="G230" s="10">
        <f t="shared" ref="G230:I230" si="115">G231</f>
        <v>0</v>
      </c>
      <c r="H230" s="10">
        <f t="shared" si="115"/>
        <v>0</v>
      </c>
      <c r="I230" s="10">
        <f t="shared" si="115"/>
        <v>0</v>
      </c>
      <c r="J230" s="103">
        <v>0</v>
      </c>
      <c r="K230" s="10">
        <f t="shared" si="102"/>
        <v>0</v>
      </c>
    </row>
    <row r="231" spans="1:11" ht="33.75" customHeight="1" x14ac:dyDescent="0.25">
      <c r="A231" s="15"/>
      <c r="B231" s="15"/>
      <c r="C231" s="9"/>
      <c r="D231" s="21" t="s">
        <v>1</v>
      </c>
      <c r="E231" s="4" t="s">
        <v>63</v>
      </c>
      <c r="F231" s="10">
        <v>700</v>
      </c>
      <c r="G231" s="10">
        <v>0</v>
      </c>
      <c r="H231" s="10">
        <v>0</v>
      </c>
      <c r="I231" s="10">
        <v>0</v>
      </c>
      <c r="J231" s="103">
        <v>0</v>
      </c>
      <c r="K231" s="10">
        <f t="shared" si="102"/>
        <v>0</v>
      </c>
    </row>
    <row r="232" spans="1:11" ht="15" x14ac:dyDescent="0.25">
      <c r="A232" s="15"/>
      <c r="B232" s="15"/>
      <c r="C232" s="32" t="s">
        <v>472</v>
      </c>
      <c r="D232" s="32"/>
      <c r="E232" s="68" t="s">
        <v>363</v>
      </c>
      <c r="F232" s="10" t="s">
        <v>289</v>
      </c>
      <c r="G232" s="10">
        <f>G233</f>
        <v>1831.8</v>
      </c>
      <c r="H232" s="10">
        <f t="shared" ref="H232:I232" si="116">H233</f>
        <v>0</v>
      </c>
      <c r="I232" s="10">
        <f t="shared" si="116"/>
        <v>0</v>
      </c>
      <c r="J232" s="103">
        <v>0</v>
      </c>
      <c r="K232" s="10">
        <f t="shared" si="102"/>
        <v>0</v>
      </c>
    </row>
    <row r="233" spans="1:11" ht="33.75" customHeight="1" x14ac:dyDescent="0.25">
      <c r="A233" s="15"/>
      <c r="B233" s="15"/>
      <c r="C233" s="68"/>
      <c r="D233" s="32">
        <v>200</v>
      </c>
      <c r="E233" s="68" t="s">
        <v>63</v>
      </c>
      <c r="F233" s="10" t="s">
        <v>289</v>
      </c>
      <c r="G233" s="10">
        <v>1831.8</v>
      </c>
      <c r="H233" s="10">
        <v>0</v>
      </c>
      <c r="I233" s="10">
        <v>0</v>
      </c>
      <c r="J233" s="103">
        <v>0</v>
      </c>
      <c r="K233" s="10">
        <f t="shared" si="102"/>
        <v>0</v>
      </c>
    </row>
    <row r="234" spans="1:11" ht="15" x14ac:dyDescent="0.25">
      <c r="A234" s="15"/>
      <c r="B234" s="15"/>
      <c r="C234" s="9" t="s">
        <v>91</v>
      </c>
      <c r="D234" s="21"/>
      <c r="E234" s="23" t="s">
        <v>14</v>
      </c>
      <c r="F234" s="10">
        <f>F239+F235</f>
        <v>2959.8</v>
      </c>
      <c r="G234" s="10">
        <f>G239+G235+G242</f>
        <v>2979.8</v>
      </c>
      <c r="H234" s="10">
        <f t="shared" ref="H234:I234" si="117">H239+H235+H242</f>
        <v>690.7</v>
      </c>
      <c r="I234" s="10">
        <f t="shared" si="117"/>
        <v>644.9</v>
      </c>
      <c r="J234" s="103">
        <f t="shared" si="101"/>
        <v>93.369045895468361</v>
      </c>
      <c r="K234" s="10">
        <f t="shared" si="102"/>
        <v>-45.800000000000068</v>
      </c>
    </row>
    <row r="235" spans="1:11" ht="45" x14ac:dyDescent="0.25">
      <c r="A235" s="15"/>
      <c r="B235" s="15"/>
      <c r="C235" s="9" t="s">
        <v>74</v>
      </c>
      <c r="D235" s="21"/>
      <c r="E235" s="4" t="s">
        <v>73</v>
      </c>
      <c r="F235" s="10">
        <f>F236</f>
        <v>1574.8</v>
      </c>
      <c r="G235" s="10">
        <f t="shared" ref="G235:I235" si="118">G236</f>
        <v>1574.8</v>
      </c>
      <c r="H235" s="10">
        <f t="shared" si="118"/>
        <v>393.7</v>
      </c>
      <c r="I235" s="10">
        <f t="shared" si="118"/>
        <v>347.9</v>
      </c>
      <c r="J235" s="103">
        <f t="shared" si="101"/>
        <v>88.366776733553465</v>
      </c>
      <c r="K235" s="10">
        <f t="shared" si="102"/>
        <v>-45.800000000000011</v>
      </c>
    </row>
    <row r="236" spans="1:11" ht="33.75" customHeight="1" x14ac:dyDescent="0.25">
      <c r="A236" s="15"/>
      <c r="B236" s="15"/>
      <c r="C236" s="9" t="s">
        <v>281</v>
      </c>
      <c r="D236" s="21"/>
      <c r="E236" s="4" t="s">
        <v>282</v>
      </c>
      <c r="F236" s="10">
        <f>F237+F238</f>
        <v>1574.8</v>
      </c>
      <c r="G236" s="10">
        <f t="shared" ref="G236:I236" si="119">G237+G238</f>
        <v>1574.8</v>
      </c>
      <c r="H236" s="10">
        <f t="shared" si="119"/>
        <v>393.7</v>
      </c>
      <c r="I236" s="10">
        <f t="shared" si="119"/>
        <v>347.9</v>
      </c>
      <c r="J236" s="103">
        <f t="shared" si="101"/>
        <v>88.366776733553465</v>
      </c>
      <c r="K236" s="10">
        <f t="shared" si="102"/>
        <v>-45.800000000000011</v>
      </c>
    </row>
    <row r="237" spans="1:11" ht="75" x14ac:dyDescent="0.25">
      <c r="A237" s="15"/>
      <c r="B237" s="15"/>
      <c r="C237" s="9"/>
      <c r="D237" s="21" t="s">
        <v>0</v>
      </c>
      <c r="E237" s="23" t="s">
        <v>62</v>
      </c>
      <c r="F237" s="10">
        <v>1250.5</v>
      </c>
      <c r="G237" s="10">
        <v>1255.5</v>
      </c>
      <c r="H237" s="10">
        <v>313.89999999999998</v>
      </c>
      <c r="I237" s="10">
        <v>290.7</v>
      </c>
      <c r="J237" s="103">
        <f t="shared" si="101"/>
        <v>92.609111181905064</v>
      </c>
      <c r="K237" s="10">
        <f t="shared" si="102"/>
        <v>-23.199999999999989</v>
      </c>
    </row>
    <row r="238" spans="1:11" ht="30" x14ac:dyDescent="0.25">
      <c r="A238" s="15"/>
      <c r="B238" s="15"/>
      <c r="C238" s="9"/>
      <c r="D238" s="21" t="s">
        <v>1</v>
      </c>
      <c r="E238" s="23" t="s">
        <v>63</v>
      </c>
      <c r="F238" s="10">
        <v>324.3</v>
      </c>
      <c r="G238" s="10">
        <v>319.3</v>
      </c>
      <c r="H238" s="10">
        <v>79.8</v>
      </c>
      <c r="I238" s="10">
        <v>57.2</v>
      </c>
      <c r="J238" s="103">
        <f t="shared" si="101"/>
        <v>71.679197994987476</v>
      </c>
      <c r="K238" s="10">
        <f t="shared" si="102"/>
        <v>-22.599999999999994</v>
      </c>
    </row>
    <row r="239" spans="1:11" ht="30" x14ac:dyDescent="0.25">
      <c r="A239" s="15"/>
      <c r="B239" s="15"/>
      <c r="C239" s="9" t="s">
        <v>182</v>
      </c>
      <c r="D239" s="21"/>
      <c r="E239" s="23" t="s">
        <v>19</v>
      </c>
      <c r="F239" s="10">
        <f>F240</f>
        <v>1385</v>
      </c>
      <c r="G239" s="10">
        <f t="shared" ref="G239:I240" si="120">G240</f>
        <v>1385</v>
      </c>
      <c r="H239" s="10">
        <f t="shared" si="120"/>
        <v>277</v>
      </c>
      <c r="I239" s="10">
        <f t="shared" si="120"/>
        <v>277</v>
      </c>
      <c r="J239" s="103">
        <f t="shared" si="101"/>
        <v>100</v>
      </c>
      <c r="K239" s="10">
        <f t="shared" si="102"/>
        <v>0</v>
      </c>
    </row>
    <row r="240" spans="1:11" ht="33.75" customHeight="1" x14ac:dyDescent="0.25">
      <c r="A240" s="15"/>
      <c r="B240" s="15"/>
      <c r="C240" s="9" t="s">
        <v>193</v>
      </c>
      <c r="D240" s="21"/>
      <c r="E240" s="4" t="s">
        <v>169</v>
      </c>
      <c r="F240" s="10">
        <f>F241</f>
        <v>1385</v>
      </c>
      <c r="G240" s="10">
        <f t="shared" si="120"/>
        <v>1385</v>
      </c>
      <c r="H240" s="10">
        <f t="shared" si="120"/>
        <v>277</v>
      </c>
      <c r="I240" s="10">
        <f t="shared" si="120"/>
        <v>277</v>
      </c>
      <c r="J240" s="103">
        <f t="shared" si="101"/>
        <v>100</v>
      </c>
      <c r="K240" s="10">
        <f t="shared" si="102"/>
        <v>0</v>
      </c>
    </row>
    <row r="241" spans="1:11" ht="45" x14ac:dyDescent="0.25">
      <c r="A241" s="15"/>
      <c r="B241" s="45"/>
      <c r="C241" s="45"/>
      <c r="D241" s="45" t="s">
        <v>4</v>
      </c>
      <c r="E241" s="44" t="s">
        <v>20</v>
      </c>
      <c r="F241" s="52">
        <v>1385</v>
      </c>
      <c r="G241" s="52">
        <v>1385</v>
      </c>
      <c r="H241" s="52">
        <v>277</v>
      </c>
      <c r="I241" s="52">
        <v>277</v>
      </c>
      <c r="J241" s="103">
        <f t="shared" si="101"/>
        <v>100</v>
      </c>
      <c r="K241" s="10">
        <f t="shared" si="102"/>
        <v>0</v>
      </c>
    </row>
    <row r="242" spans="1:11" ht="15" x14ac:dyDescent="0.25">
      <c r="A242" s="15"/>
      <c r="B242" s="45"/>
      <c r="C242" s="22" t="s">
        <v>179</v>
      </c>
      <c r="D242" s="17"/>
      <c r="E242" s="106" t="s">
        <v>24</v>
      </c>
      <c r="F242" s="52" t="s">
        <v>289</v>
      </c>
      <c r="G242" s="52">
        <f>G243</f>
        <v>20</v>
      </c>
      <c r="H242" s="52">
        <f t="shared" ref="H242:I243" si="121">H243</f>
        <v>20</v>
      </c>
      <c r="I242" s="52">
        <f t="shared" si="121"/>
        <v>20</v>
      </c>
      <c r="J242" s="103">
        <f t="shared" si="101"/>
        <v>100</v>
      </c>
      <c r="K242" s="10">
        <f t="shared" si="102"/>
        <v>0</v>
      </c>
    </row>
    <row r="243" spans="1:11" ht="30" x14ac:dyDescent="0.25">
      <c r="A243" s="15"/>
      <c r="B243" s="45"/>
      <c r="C243" s="22" t="s">
        <v>473</v>
      </c>
      <c r="D243" s="58"/>
      <c r="E243" s="56" t="s">
        <v>474</v>
      </c>
      <c r="F243" s="52" t="s">
        <v>289</v>
      </c>
      <c r="G243" s="52">
        <f>G244</f>
        <v>20</v>
      </c>
      <c r="H243" s="52">
        <f t="shared" si="121"/>
        <v>20</v>
      </c>
      <c r="I243" s="52">
        <f t="shared" si="121"/>
        <v>20</v>
      </c>
      <c r="J243" s="103">
        <f t="shared" si="101"/>
        <v>100</v>
      </c>
      <c r="K243" s="10">
        <f t="shared" si="102"/>
        <v>0</v>
      </c>
    </row>
    <row r="244" spans="1:11" ht="30" x14ac:dyDescent="0.25">
      <c r="A244" s="15"/>
      <c r="B244" s="45"/>
      <c r="C244" s="9"/>
      <c r="D244" s="22">
        <v>300</v>
      </c>
      <c r="E244" s="23" t="s">
        <v>3</v>
      </c>
      <c r="F244" s="52" t="s">
        <v>289</v>
      </c>
      <c r="G244" s="52">
        <v>20</v>
      </c>
      <c r="H244" s="52">
        <v>20</v>
      </c>
      <c r="I244" s="52">
        <v>20</v>
      </c>
      <c r="J244" s="103">
        <f t="shared" si="101"/>
        <v>100</v>
      </c>
      <c r="K244" s="10">
        <f t="shared" si="102"/>
        <v>0</v>
      </c>
    </row>
    <row r="245" spans="1:11" ht="30" x14ac:dyDescent="0.25">
      <c r="A245" s="15"/>
      <c r="B245" s="45" t="s">
        <v>126</v>
      </c>
      <c r="C245" s="67"/>
      <c r="D245" s="9"/>
      <c r="E245" s="26" t="s">
        <v>127</v>
      </c>
      <c r="F245" s="52">
        <f>F246+F256</f>
        <v>4039.7000000000003</v>
      </c>
      <c r="G245" s="52">
        <f t="shared" ref="G245:I245" si="122">G246+G256</f>
        <v>4039.7000000000003</v>
      </c>
      <c r="H245" s="52">
        <f t="shared" si="122"/>
        <v>584.4</v>
      </c>
      <c r="I245" s="52">
        <f t="shared" si="122"/>
        <v>578.69999999999993</v>
      </c>
      <c r="J245" s="103">
        <f t="shared" si="101"/>
        <v>99.024640657084177</v>
      </c>
      <c r="K245" s="10">
        <f t="shared" si="102"/>
        <v>-5.7000000000000455</v>
      </c>
    </row>
    <row r="246" spans="1:11" ht="45" x14ac:dyDescent="0.25">
      <c r="A246" s="15"/>
      <c r="B246" s="22" t="s">
        <v>128</v>
      </c>
      <c r="C246" s="22"/>
      <c r="D246" s="17"/>
      <c r="E246" s="55" t="s">
        <v>129</v>
      </c>
      <c r="F246" s="10">
        <f>F247</f>
        <v>3169.8</v>
      </c>
      <c r="G246" s="10">
        <f t="shared" ref="G246:I248" si="123">G247</f>
        <v>3169.8</v>
      </c>
      <c r="H246" s="10">
        <f t="shared" si="123"/>
        <v>524.1</v>
      </c>
      <c r="I246" s="10">
        <f t="shared" si="123"/>
        <v>518.4</v>
      </c>
      <c r="J246" s="103">
        <f t="shared" si="101"/>
        <v>98.912421293646247</v>
      </c>
      <c r="K246" s="10">
        <f t="shared" si="102"/>
        <v>-5.7000000000000455</v>
      </c>
    </row>
    <row r="247" spans="1:11" ht="45" x14ac:dyDescent="0.25">
      <c r="A247" s="15"/>
      <c r="B247" s="15"/>
      <c r="C247" s="22" t="s">
        <v>45</v>
      </c>
      <c r="D247" s="17"/>
      <c r="E247" s="18" t="s">
        <v>259</v>
      </c>
      <c r="F247" s="10">
        <f>F248</f>
        <v>3169.8</v>
      </c>
      <c r="G247" s="10">
        <f t="shared" si="123"/>
        <v>3169.8</v>
      </c>
      <c r="H247" s="10">
        <f t="shared" si="123"/>
        <v>524.1</v>
      </c>
      <c r="I247" s="10">
        <f t="shared" si="123"/>
        <v>518.4</v>
      </c>
      <c r="J247" s="103">
        <f t="shared" si="101"/>
        <v>98.912421293646247</v>
      </c>
      <c r="K247" s="10">
        <f t="shared" si="102"/>
        <v>-5.7000000000000455</v>
      </c>
    </row>
    <row r="248" spans="1:11" ht="45" x14ac:dyDescent="0.25">
      <c r="A248" s="15"/>
      <c r="B248" s="15"/>
      <c r="C248" s="22" t="s">
        <v>46</v>
      </c>
      <c r="D248" s="28"/>
      <c r="E248" s="55" t="s">
        <v>364</v>
      </c>
      <c r="F248" s="10">
        <f>F249</f>
        <v>3169.8</v>
      </c>
      <c r="G248" s="10">
        <f t="shared" si="123"/>
        <v>3169.8</v>
      </c>
      <c r="H248" s="10">
        <f t="shared" si="123"/>
        <v>524.1</v>
      </c>
      <c r="I248" s="10">
        <f t="shared" si="123"/>
        <v>518.4</v>
      </c>
      <c r="J248" s="103">
        <f t="shared" si="101"/>
        <v>98.912421293646247</v>
      </c>
      <c r="K248" s="10">
        <f t="shared" si="102"/>
        <v>-5.7000000000000455</v>
      </c>
    </row>
    <row r="249" spans="1:11" ht="60" x14ac:dyDescent="0.25">
      <c r="A249" s="15"/>
      <c r="B249" s="6"/>
      <c r="C249" s="53" t="s">
        <v>49</v>
      </c>
      <c r="D249" s="6"/>
      <c r="E249" s="20" t="s">
        <v>87</v>
      </c>
      <c r="F249" s="52">
        <f>F250+F254</f>
        <v>3169.8</v>
      </c>
      <c r="G249" s="52">
        <f t="shared" ref="G249:I249" si="124">G250+G254</f>
        <v>3169.8</v>
      </c>
      <c r="H249" s="52">
        <f t="shared" si="124"/>
        <v>524.1</v>
      </c>
      <c r="I249" s="52">
        <f t="shared" si="124"/>
        <v>518.4</v>
      </c>
      <c r="J249" s="103">
        <f t="shared" si="101"/>
        <v>98.912421293646247</v>
      </c>
      <c r="K249" s="10">
        <f t="shared" si="102"/>
        <v>-5.7000000000000455</v>
      </c>
    </row>
    <row r="250" spans="1:11" ht="90" x14ac:dyDescent="0.25">
      <c r="A250" s="15"/>
      <c r="B250" s="6"/>
      <c r="C250" s="21" t="s">
        <v>365</v>
      </c>
      <c r="D250" s="22"/>
      <c r="E250" s="136" t="s">
        <v>366</v>
      </c>
      <c r="F250" s="10">
        <f>F251+F252+F253</f>
        <v>2176.2000000000003</v>
      </c>
      <c r="G250" s="10">
        <f t="shared" ref="G250:I250" si="125">G251+G252+G253</f>
        <v>2176.2000000000003</v>
      </c>
      <c r="H250" s="10">
        <f t="shared" si="125"/>
        <v>524.1</v>
      </c>
      <c r="I250" s="10">
        <f t="shared" si="125"/>
        <v>518.4</v>
      </c>
      <c r="J250" s="103">
        <f t="shared" si="101"/>
        <v>98.912421293646247</v>
      </c>
      <c r="K250" s="10">
        <f t="shared" si="102"/>
        <v>-5.7000000000000455</v>
      </c>
    </row>
    <row r="251" spans="1:11" ht="75" x14ac:dyDescent="0.25">
      <c r="A251" s="15"/>
      <c r="B251" s="6"/>
      <c r="C251" s="21"/>
      <c r="D251" s="22" t="s">
        <v>0</v>
      </c>
      <c r="E251" s="16" t="s">
        <v>62</v>
      </c>
      <c r="F251" s="10">
        <f>1384.7+4.2+418.2</f>
        <v>1807.1000000000001</v>
      </c>
      <c r="G251" s="10">
        <v>1807.1</v>
      </c>
      <c r="H251" s="10">
        <v>412.7</v>
      </c>
      <c r="I251" s="10">
        <v>410.1</v>
      </c>
      <c r="J251" s="103">
        <f t="shared" si="101"/>
        <v>99.370002423067618</v>
      </c>
      <c r="K251" s="10">
        <f t="shared" si="102"/>
        <v>-2.5999999999999659</v>
      </c>
    </row>
    <row r="252" spans="1:11" ht="30" x14ac:dyDescent="0.25">
      <c r="A252" s="15"/>
      <c r="B252" s="6"/>
      <c r="C252" s="21"/>
      <c r="D252" s="17" t="s">
        <v>1</v>
      </c>
      <c r="E252" s="18" t="s">
        <v>63</v>
      </c>
      <c r="F252" s="10">
        <v>366.8</v>
      </c>
      <c r="G252" s="10">
        <v>366.8</v>
      </c>
      <c r="H252" s="10">
        <v>110.9</v>
      </c>
      <c r="I252" s="10">
        <v>107.9</v>
      </c>
      <c r="J252" s="103">
        <f t="shared" si="101"/>
        <v>97.294860234445451</v>
      </c>
      <c r="K252" s="10">
        <f t="shared" si="102"/>
        <v>-3</v>
      </c>
    </row>
    <row r="253" spans="1:11" ht="15" x14ac:dyDescent="0.25">
      <c r="A253" s="15"/>
      <c r="B253" s="6"/>
      <c r="C253" s="22"/>
      <c r="D253" s="17" t="s">
        <v>8</v>
      </c>
      <c r="E253" s="18" t="s">
        <v>9</v>
      </c>
      <c r="F253" s="10">
        <v>2.2999999999999998</v>
      </c>
      <c r="G253" s="10">
        <v>2.2999999999999998</v>
      </c>
      <c r="H253" s="10">
        <v>0.5</v>
      </c>
      <c r="I253" s="10">
        <v>0.4</v>
      </c>
      <c r="J253" s="103">
        <f t="shared" si="101"/>
        <v>80</v>
      </c>
      <c r="K253" s="10">
        <f t="shared" si="102"/>
        <v>-9.9999999999999978E-2</v>
      </c>
    </row>
    <row r="254" spans="1:11" ht="60" x14ac:dyDescent="0.25">
      <c r="A254" s="15"/>
      <c r="B254" s="6"/>
      <c r="C254" s="22" t="s">
        <v>367</v>
      </c>
      <c r="D254" s="17"/>
      <c r="E254" s="31" t="s">
        <v>368</v>
      </c>
      <c r="F254" s="10">
        <f>F255</f>
        <v>993.6</v>
      </c>
      <c r="G254" s="10">
        <f t="shared" ref="G254:I254" si="126">G255</f>
        <v>993.6</v>
      </c>
      <c r="H254" s="10">
        <f t="shared" si="126"/>
        <v>0</v>
      </c>
      <c r="I254" s="10">
        <f t="shared" si="126"/>
        <v>0</v>
      </c>
      <c r="J254" s="103">
        <v>0</v>
      </c>
      <c r="K254" s="10">
        <f t="shared" si="102"/>
        <v>0</v>
      </c>
    </row>
    <row r="255" spans="1:11" ht="30" x14ac:dyDescent="0.25">
      <c r="A255" s="15"/>
      <c r="B255" s="6"/>
      <c r="C255" s="9"/>
      <c r="D255" s="9" t="s">
        <v>1</v>
      </c>
      <c r="E255" s="23" t="s">
        <v>63</v>
      </c>
      <c r="F255" s="10">
        <v>993.6</v>
      </c>
      <c r="G255" s="10">
        <v>993.6</v>
      </c>
      <c r="H255" s="10">
        <v>0</v>
      </c>
      <c r="I255" s="10">
        <v>0</v>
      </c>
      <c r="J255" s="103">
        <v>0</v>
      </c>
      <c r="K255" s="10">
        <f t="shared" si="102"/>
        <v>0</v>
      </c>
    </row>
    <row r="256" spans="1:11" ht="45" x14ac:dyDescent="0.25">
      <c r="A256" s="15"/>
      <c r="B256" s="6" t="s">
        <v>130</v>
      </c>
      <c r="C256" s="9"/>
      <c r="D256" s="21"/>
      <c r="E256" s="23" t="s">
        <v>131</v>
      </c>
      <c r="F256" s="10">
        <f>F257</f>
        <v>869.90000000000009</v>
      </c>
      <c r="G256" s="10">
        <f t="shared" ref="G256:I256" si="127">G257</f>
        <v>869.90000000000009</v>
      </c>
      <c r="H256" s="10">
        <f t="shared" si="127"/>
        <v>60.3</v>
      </c>
      <c r="I256" s="10">
        <f t="shared" si="127"/>
        <v>60.3</v>
      </c>
      <c r="J256" s="103">
        <f t="shared" si="101"/>
        <v>100</v>
      </c>
      <c r="K256" s="10">
        <f t="shared" si="102"/>
        <v>0</v>
      </c>
    </row>
    <row r="257" spans="1:11" ht="45" x14ac:dyDescent="0.25">
      <c r="A257" s="15"/>
      <c r="B257" s="6"/>
      <c r="C257" s="9" t="s">
        <v>45</v>
      </c>
      <c r="D257" s="21"/>
      <c r="E257" s="23" t="s">
        <v>369</v>
      </c>
      <c r="F257" s="10">
        <f>F258+F265</f>
        <v>869.90000000000009</v>
      </c>
      <c r="G257" s="10">
        <f t="shared" ref="G257:I257" si="128">G258+G265</f>
        <v>869.90000000000009</v>
      </c>
      <c r="H257" s="10">
        <f t="shared" si="128"/>
        <v>60.3</v>
      </c>
      <c r="I257" s="10">
        <f t="shared" si="128"/>
        <v>60.3</v>
      </c>
      <c r="J257" s="103">
        <f t="shared" si="101"/>
        <v>100</v>
      </c>
      <c r="K257" s="10">
        <f t="shared" si="102"/>
        <v>0</v>
      </c>
    </row>
    <row r="258" spans="1:11" ht="45" x14ac:dyDescent="0.25">
      <c r="A258" s="15"/>
      <c r="B258" s="6"/>
      <c r="C258" s="9" t="s">
        <v>46</v>
      </c>
      <c r="D258" s="21"/>
      <c r="E258" s="23" t="s">
        <v>370</v>
      </c>
      <c r="F258" s="10">
        <f>F259</f>
        <v>550.6</v>
      </c>
      <c r="G258" s="10">
        <f t="shared" ref="G258:I258" si="129">G259</f>
        <v>550.6</v>
      </c>
      <c r="H258" s="10">
        <f t="shared" si="129"/>
        <v>0</v>
      </c>
      <c r="I258" s="10">
        <f t="shared" si="129"/>
        <v>0</v>
      </c>
      <c r="J258" s="103">
        <v>0</v>
      </c>
      <c r="K258" s="10">
        <f t="shared" si="102"/>
        <v>0</v>
      </c>
    </row>
    <row r="259" spans="1:11" ht="30" x14ac:dyDescent="0.25">
      <c r="A259" s="15"/>
      <c r="B259" s="6"/>
      <c r="C259" s="9" t="s">
        <v>47</v>
      </c>
      <c r="D259" s="9"/>
      <c r="E259" s="4" t="s">
        <v>371</v>
      </c>
      <c r="F259" s="10">
        <f>F260+F263</f>
        <v>550.6</v>
      </c>
      <c r="G259" s="10">
        <f t="shared" ref="G259:I259" si="130">G260+G263</f>
        <v>550.6</v>
      </c>
      <c r="H259" s="10">
        <f t="shared" si="130"/>
        <v>0</v>
      </c>
      <c r="I259" s="10">
        <f t="shared" si="130"/>
        <v>0</v>
      </c>
      <c r="J259" s="103">
        <v>0</v>
      </c>
      <c r="K259" s="10">
        <f t="shared" si="102"/>
        <v>0</v>
      </c>
    </row>
    <row r="260" spans="1:11" ht="45" x14ac:dyDescent="0.25">
      <c r="A260" s="15"/>
      <c r="B260" s="6"/>
      <c r="C260" s="9" t="s">
        <v>48</v>
      </c>
      <c r="D260" s="21"/>
      <c r="E260" s="23" t="s">
        <v>372</v>
      </c>
      <c r="F260" s="10">
        <f>F261</f>
        <v>380</v>
      </c>
      <c r="G260" s="10">
        <f>G261+G262</f>
        <v>380</v>
      </c>
      <c r="H260" s="10">
        <f t="shared" ref="H260:I260" si="131">H261+H262</f>
        <v>0</v>
      </c>
      <c r="I260" s="10">
        <f t="shared" si="131"/>
        <v>0</v>
      </c>
      <c r="J260" s="103">
        <v>0</v>
      </c>
      <c r="K260" s="10">
        <f t="shared" si="102"/>
        <v>0</v>
      </c>
    </row>
    <row r="261" spans="1:11" ht="36" customHeight="1" x14ac:dyDescent="0.25">
      <c r="A261" s="15"/>
      <c r="B261" s="6"/>
      <c r="C261" s="9"/>
      <c r="D261" s="9">
        <v>200</v>
      </c>
      <c r="E261" s="4" t="s">
        <v>63</v>
      </c>
      <c r="F261" s="10">
        <v>380</v>
      </c>
      <c r="G261" s="10">
        <v>112.1</v>
      </c>
      <c r="H261" s="10">
        <v>0</v>
      </c>
      <c r="I261" s="10">
        <v>0</v>
      </c>
      <c r="J261" s="103">
        <v>0</v>
      </c>
      <c r="K261" s="10">
        <f t="shared" si="102"/>
        <v>0</v>
      </c>
    </row>
    <row r="262" spans="1:11" ht="45" x14ac:dyDescent="0.25">
      <c r="A262" s="15"/>
      <c r="B262" s="6"/>
      <c r="C262" s="9"/>
      <c r="D262" s="45" t="s">
        <v>4</v>
      </c>
      <c r="E262" s="44" t="s">
        <v>20</v>
      </c>
      <c r="F262" s="10" t="s">
        <v>289</v>
      </c>
      <c r="G262" s="10">
        <v>267.89999999999998</v>
      </c>
      <c r="H262" s="10">
        <v>0</v>
      </c>
      <c r="I262" s="10">
        <v>0</v>
      </c>
      <c r="J262" s="103">
        <v>0</v>
      </c>
      <c r="K262" s="10">
        <f t="shared" si="102"/>
        <v>0</v>
      </c>
    </row>
    <row r="263" spans="1:11" ht="45" x14ac:dyDescent="0.25">
      <c r="A263" s="15"/>
      <c r="B263" s="6"/>
      <c r="C263" s="9" t="s">
        <v>373</v>
      </c>
      <c r="D263" s="21"/>
      <c r="E263" s="23" t="s">
        <v>374</v>
      </c>
      <c r="F263" s="10">
        <f>F264</f>
        <v>170.6</v>
      </c>
      <c r="G263" s="10">
        <f t="shared" ref="G263:I263" si="132">G264</f>
        <v>170.6</v>
      </c>
      <c r="H263" s="10">
        <f t="shared" si="132"/>
        <v>0</v>
      </c>
      <c r="I263" s="10">
        <f t="shared" si="132"/>
        <v>0</v>
      </c>
      <c r="J263" s="103">
        <v>0</v>
      </c>
      <c r="K263" s="10">
        <f t="shared" si="102"/>
        <v>0</v>
      </c>
    </row>
    <row r="264" spans="1:11" ht="46.5" customHeight="1" x14ac:dyDescent="0.25">
      <c r="A264" s="15"/>
      <c r="B264" s="6"/>
      <c r="C264" s="9"/>
      <c r="D264" s="21">
        <v>200</v>
      </c>
      <c r="E264" s="24" t="s">
        <v>63</v>
      </c>
      <c r="F264" s="10">
        <v>170.6</v>
      </c>
      <c r="G264" s="10">
        <v>170.6</v>
      </c>
      <c r="H264" s="10">
        <v>0</v>
      </c>
      <c r="I264" s="10">
        <v>0</v>
      </c>
      <c r="J264" s="103">
        <v>0</v>
      </c>
      <c r="K264" s="10">
        <f t="shared" si="102"/>
        <v>0</v>
      </c>
    </row>
    <row r="265" spans="1:11" ht="75" x14ac:dyDescent="0.25">
      <c r="A265" s="15"/>
      <c r="B265" s="6"/>
      <c r="C265" s="9" t="s">
        <v>50</v>
      </c>
      <c r="D265" s="21"/>
      <c r="E265" s="18" t="s">
        <v>375</v>
      </c>
      <c r="F265" s="10">
        <f>F266</f>
        <v>319.3</v>
      </c>
      <c r="G265" s="10">
        <f t="shared" ref="G265:I265" si="133">G266</f>
        <v>319.3</v>
      </c>
      <c r="H265" s="10">
        <f t="shared" si="133"/>
        <v>60.3</v>
      </c>
      <c r="I265" s="10">
        <f t="shared" si="133"/>
        <v>60.3</v>
      </c>
      <c r="J265" s="103">
        <f t="shared" si="101"/>
        <v>100</v>
      </c>
      <c r="K265" s="10">
        <f t="shared" si="102"/>
        <v>0</v>
      </c>
    </row>
    <row r="266" spans="1:11" ht="45" x14ac:dyDescent="0.25">
      <c r="A266" s="15"/>
      <c r="B266" s="6"/>
      <c r="C266" s="9" t="s">
        <v>51</v>
      </c>
      <c r="D266" s="21"/>
      <c r="E266" s="4" t="s">
        <v>52</v>
      </c>
      <c r="F266" s="10">
        <f>F267</f>
        <v>319.3</v>
      </c>
      <c r="G266" s="10">
        <f t="shared" ref="G266:I266" si="134">G267</f>
        <v>319.3</v>
      </c>
      <c r="H266" s="10">
        <f t="shared" si="134"/>
        <v>60.3</v>
      </c>
      <c r="I266" s="10">
        <f t="shared" si="134"/>
        <v>60.3</v>
      </c>
      <c r="J266" s="103">
        <f t="shared" si="101"/>
        <v>100</v>
      </c>
      <c r="K266" s="10">
        <f t="shared" si="102"/>
        <v>0</v>
      </c>
    </row>
    <row r="267" spans="1:11" ht="60" x14ac:dyDescent="0.25">
      <c r="A267" s="15"/>
      <c r="B267" s="6"/>
      <c r="C267" s="9" t="s">
        <v>180</v>
      </c>
      <c r="D267" s="21"/>
      <c r="E267" s="4" t="s">
        <v>30</v>
      </c>
      <c r="F267" s="10">
        <f>F269+F268</f>
        <v>319.3</v>
      </c>
      <c r="G267" s="10">
        <f t="shared" ref="G267:I267" si="135">G269+G268</f>
        <v>319.3</v>
      </c>
      <c r="H267" s="10">
        <f t="shared" si="135"/>
        <v>60.3</v>
      </c>
      <c r="I267" s="10">
        <f t="shared" si="135"/>
        <v>60.3</v>
      </c>
      <c r="J267" s="103">
        <f t="shared" si="101"/>
        <v>100</v>
      </c>
      <c r="K267" s="10">
        <f t="shared" si="102"/>
        <v>0</v>
      </c>
    </row>
    <row r="268" spans="1:11" ht="75" x14ac:dyDescent="0.25">
      <c r="A268" s="15"/>
      <c r="B268" s="6"/>
      <c r="C268" s="9"/>
      <c r="D268" s="21" t="s">
        <v>0</v>
      </c>
      <c r="E268" s="33" t="s">
        <v>62</v>
      </c>
      <c r="F268" s="10">
        <v>20</v>
      </c>
      <c r="G268" s="10">
        <v>20</v>
      </c>
      <c r="H268" s="10">
        <v>0</v>
      </c>
      <c r="I268" s="10">
        <v>0</v>
      </c>
      <c r="J268" s="103">
        <v>0</v>
      </c>
      <c r="K268" s="10">
        <f t="shared" si="102"/>
        <v>0</v>
      </c>
    </row>
    <row r="269" spans="1:11" ht="30" x14ac:dyDescent="0.25">
      <c r="A269" s="15"/>
      <c r="B269" s="6"/>
      <c r="C269" s="67"/>
      <c r="D269" s="9" t="s">
        <v>1</v>
      </c>
      <c r="E269" s="26" t="s">
        <v>63</v>
      </c>
      <c r="F269" s="52">
        <f>300-0.7</f>
        <v>299.3</v>
      </c>
      <c r="G269" s="52">
        <v>299.3</v>
      </c>
      <c r="H269" s="52">
        <v>60.3</v>
      </c>
      <c r="I269" s="52">
        <v>60.3</v>
      </c>
      <c r="J269" s="103">
        <f t="shared" ref="J269:J332" si="136">I269/H269*100</f>
        <v>100</v>
      </c>
      <c r="K269" s="10">
        <f t="shared" ref="K269:K332" si="137">I269-H269</f>
        <v>0</v>
      </c>
    </row>
    <row r="270" spans="1:11" ht="15" x14ac:dyDescent="0.25">
      <c r="A270" s="15"/>
      <c r="B270" s="6" t="s">
        <v>132</v>
      </c>
      <c r="C270" s="72"/>
      <c r="D270" s="9"/>
      <c r="E270" s="23" t="s">
        <v>133</v>
      </c>
      <c r="F270" s="52">
        <f>F281+F292+F298+F310+F271</f>
        <v>18932.36</v>
      </c>
      <c r="G270" s="52">
        <f>G281+G292+G298+G310+G271</f>
        <v>34476.199999999997</v>
      </c>
      <c r="H270" s="52">
        <f t="shared" ref="H270:I270" si="138">H281+H292+H298+H310+H271</f>
        <v>18616.5</v>
      </c>
      <c r="I270" s="52">
        <f t="shared" si="138"/>
        <v>17339</v>
      </c>
      <c r="J270" s="103">
        <f t="shared" si="136"/>
        <v>93.137807858620036</v>
      </c>
      <c r="K270" s="10">
        <f t="shared" si="137"/>
        <v>-1277.5</v>
      </c>
    </row>
    <row r="271" spans="1:11" ht="15" x14ac:dyDescent="0.25">
      <c r="A271" s="15"/>
      <c r="B271" s="6" t="s">
        <v>295</v>
      </c>
      <c r="C271" s="72"/>
      <c r="D271" s="9"/>
      <c r="E271" s="77" t="s">
        <v>296</v>
      </c>
      <c r="F271" s="52">
        <f>F272</f>
        <v>977.5</v>
      </c>
      <c r="G271" s="52">
        <f t="shared" ref="G271:I271" si="139">G272</f>
        <v>1427.5</v>
      </c>
      <c r="H271" s="52">
        <f t="shared" si="139"/>
        <v>0</v>
      </c>
      <c r="I271" s="52">
        <f t="shared" si="139"/>
        <v>0</v>
      </c>
      <c r="J271" s="103">
        <v>0</v>
      </c>
      <c r="K271" s="10">
        <f t="shared" si="137"/>
        <v>0</v>
      </c>
    </row>
    <row r="272" spans="1:11" ht="45" x14ac:dyDescent="0.25">
      <c r="A272" s="15"/>
      <c r="B272" s="6"/>
      <c r="C272" s="67" t="s">
        <v>297</v>
      </c>
      <c r="D272" s="21"/>
      <c r="E272" s="4" t="s">
        <v>298</v>
      </c>
      <c r="F272" s="52">
        <f>F273+F277</f>
        <v>977.5</v>
      </c>
      <c r="G272" s="52">
        <f t="shared" ref="G272:I272" si="140">G273+G277</f>
        <v>1427.5</v>
      </c>
      <c r="H272" s="52">
        <f t="shared" si="140"/>
        <v>0</v>
      </c>
      <c r="I272" s="52">
        <f t="shared" si="140"/>
        <v>0</v>
      </c>
      <c r="J272" s="103">
        <v>0</v>
      </c>
      <c r="K272" s="10">
        <f t="shared" si="137"/>
        <v>0</v>
      </c>
    </row>
    <row r="273" spans="1:11" ht="45" x14ac:dyDescent="0.25">
      <c r="A273" s="15"/>
      <c r="B273" s="6"/>
      <c r="C273" s="67" t="s">
        <v>299</v>
      </c>
      <c r="D273" s="21"/>
      <c r="E273" s="4" t="s">
        <v>300</v>
      </c>
      <c r="F273" s="52">
        <f>F274</f>
        <v>967.5</v>
      </c>
      <c r="G273" s="52">
        <f t="shared" ref="G273:I275" si="141">G274</f>
        <v>1417.5</v>
      </c>
      <c r="H273" s="52">
        <f t="shared" si="141"/>
        <v>0</v>
      </c>
      <c r="I273" s="52">
        <f t="shared" si="141"/>
        <v>0</v>
      </c>
      <c r="J273" s="103">
        <v>0</v>
      </c>
      <c r="K273" s="10">
        <f t="shared" si="137"/>
        <v>0</v>
      </c>
    </row>
    <row r="274" spans="1:11" ht="75" x14ac:dyDescent="0.25">
      <c r="A274" s="15"/>
      <c r="B274" s="15"/>
      <c r="C274" s="9" t="s">
        <v>301</v>
      </c>
      <c r="D274" s="9"/>
      <c r="E274" s="27" t="s">
        <v>302</v>
      </c>
      <c r="F274" s="10">
        <f>F275</f>
        <v>967.5</v>
      </c>
      <c r="G274" s="10">
        <f t="shared" si="141"/>
        <v>1417.5</v>
      </c>
      <c r="H274" s="10">
        <f t="shared" si="141"/>
        <v>0</v>
      </c>
      <c r="I274" s="10">
        <f t="shared" si="141"/>
        <v>0</v>
      </c>
      <c r="J274" s="103">
        <v>0</v>
      </c>
      <c r="K274" s="10">
        <f t="shared" si="137"/>
        <v>0</v>
      </c>
    </row>
    <row r="275" spans="1:11" ht="30" x14ac:dyDescent="0.25">
      <c r="A275" s="15"/>
      <c r="B275" s="15"/>
      <c r="C275" s="22" t="s">
        <v>376</v>
      </c>
      <c r="D275" s="21"/>
      <c r="E275" s="33" t="s">
        <v>377</v>
      </c>
      <c r="F275" s="10">
        <f>F276</f>
        <v>967.5</v>
      </c>
      <c r="G275" s="10">
        <f t="shared" si="141"/>
        <v>1417.5</v>
      </c>
      <c r="H275" s="10">
        <f t="shared" si="141"/>
        <v>0</v>
      </c>
      <c r="I275" s="10">
        <f t="shared" si="141"/>
        <v>0</v>
      </c>
      <c r="J275" s="103">
        <v>0</v>
      </c>
      <c r="K275" s="10">
        <f t="shared" si="137"/>
        <v>0</v>
      </c>
    </row>
    <row r="276" spans="1:11" ht="15" x14ac:dyDescent="0.25">
      <c r="A276" s="15"/>
      <c r="B276" s="15"/>
      <c r="C276" s="22"/>
      <c r="D276" s="17">
        <v>800</v>
      </c>
      <c r="E276" s="4" t="s">
        <v>9</v>
      </c>
      <c r="F276" s="10">
        <v>967.5</v>
      </c>
      <c r="G276" s="10">
        <v>1417.5</v>
      </c>
      <c r="H276" s="10">
        <v>0</v>
      </c>
      <c r="I276" s="10">
        <v>0</v>
      </c>
      <c r="J276" s="103">
        <v>0</v>
      </c>
      <c r="K276" s="10">
        <f t="shared" si="137"/>
        <v>0</v>
      </c>
    </row>
    <row r="277" spans="1:11" ht="43.5" customHeight="1" x14ac:dyDescent="0.25">
      <c r="A277" s="15"/>
      <c r="B277" s="15"/>
      <c r="C277" s="74" t="s">
        <v>378</v>
      </c>
      <c r="D277" s="74"/>
      <c r="E277" s="104" t="s">
        <v>379</v>
      </c>
      <c r="F277" s="10">
        <f>F278</f>
        <v>10</v>
      </c>
      <c r="G277" s="10">
        <f t="shared" ref="G277:I279" si="142">G278</f>
        <v>10</v>
      </c>
      <c r="H277" s="10">
        <f t="shared" si="142"/>
        <v>0</v>
      </c>
      <c r="I277" s="10">
        <f t="shared" si="142"/>
        <v>0</v>
      </c>
      <c r="J277" s="103">
        <v>0</v>
      </c>
      <c r="K277" s="10">
        <f t="shared" si="137"/>
        <v>0</v>
      </c>
    </row>
    <row r="278" spans="1:11" ht="43.5" customHeight="1" x14ac:dyDescent="0.25">
      <c r="A278" s="15"/>
      <c r="B278" s="15"/>
      <c r="C278" s="17" t="s">
        <v>380</v>
      </c>
      <c r="D278" s="17"/>
      <c r="E278" s="105" t="s">
        <v>381</v>
      </c>
      <c r="F278" s="10">
        <f>F279</f>
        <v>10</v>
      </c>
      <c r="G278" s="10">
        <f t="shared" si="142"/>
        <v>10</v>
      </c>
      <c r="H278" s="10">
        <f t="shared" si="142"/>
        <v>0</v>
      </c>
      <c r="I278" s="10">
        <f t="shared" si="142"/>
        <v>0</v>
      </c>
      <c r="J278" s="103">
        <v>0</v>
      </c>
      <c r="K278" s="10">
        <f t="shared" si="137"/>
        <v>0</v>
      </c>
    </row>
    <row r="279" spans="1:11" ht="30" x14ac:dyDescent="0.25">
      <c r="A279" s="15"/>
      <c r="B279" s="15"/>
      <c r="C279" s="17" t="s">
        <v>382</v>
      </c>
      <c r="D279" s="32"/>
      <c r="E279" s="56" t="s">
        <v>383</v>
      </c>
      <c r="F279" s="10">
        <f>F280</f>
        <v>10</v>
      </c>
      <c r="G279" s="10">
        <f t="shared" si="142"/>
        <v>10</v>
      </c>
      <c r="H279" s="10">
        <f t="shared" si="142"/>
        <v>0</v>
      </c>
      <c r="I279" s="10">
        <f t="shared" si="142"/>
        <v>0</v>
      </c>
      <c r="J279" s="103">
        <v>0</v>
      </c>
      <c r="K279" s="10">
        <f t="shared" si="137"/>
        <v>0</v>
      </c>
    </row>
    <row r="280" spans="1:11" ht="30" x14ac:dyDescent="0.25">
      <c r="A280" s="15"/>
      <c r="B280" s="15"/>
      <c r="C280" s="22"/>
      <c r="D280" s="17">
        <v>200</v>
      </c>
      <c r="E280" s="106" t="s">
        <v>63</v>
      </c>
      <c r="F280" s="10">
        <v>10</v>
      </c>
      <c r="G280" s="10">
        <v>10</v>
      </c>
      <c r="H280" s="10">
        <v>0</v>
      </c>
      <c r="I280" s="10">
        <v>0</v>
      </c>
      <c r="J280" s="103">
        <v>0</v>
      </c>
      <c r="K280" s="10">
        <f t="shared" si="137"/>
        <v>0</v>
      </c>
    </row>
    <row r="281" spans="1:11" ht="15" x14ac:dyDescent="0.25">
      <c r="A281" s="15"/>
      <c r="B281" s="22" t="s">
        <v>134</v>
      </c>
      <c r="C281" s="22"/>
      <c r="D281" s="58"/>
      <c r="E281" s="56" t="s">
        <v>135</v>
      </c>
      <c r="F281" s="10">
        <f>F282</f>
        <v>212.6</v>
      </c>
      <c r="G281" s="10">
        <f t="shared" ref="G281:I282" si="143">G282</f>
        <v>12.6</v>
      </c>
      <c r="H281" s="10">
        <f t="shared" si="143"/>
        <v>0</v>
      </c>
      <c r="I281" s="10">
        <f t="shared" si="143"/>
        <v>0</v>
      </c>
      <c r="J281" s="103">
        <v>0</v>
      </c>
      <c r="K281" s="10">
        <f t="shared" si="137"/>
        <v>0</v>
      </c>
    </row>
    <row r="282" spans="1:11" ht="43.5" customHeight="1" x14ac:dyDescent="0.25">
      <c r="A282" s="15"/>
      <c r="B282" s="15"/>
      <c r="C282" s="9" t="s">
        <v>37</v>
      </c>
      <c r="D282" s="22"/>
      <c r="E282" s="23" t="s">
        <v>384</v>
      </c>
      <c r="F282" s="10">
        <f>F283</f>
        <v>212.6</v>
      </c>
      <c r="G282" s="10">
        <f t="shared" si="143"/>
        <v>12.6</v>
      </c>
      <c r="H282" s="10">
        <f t="shared" si="143"/>
        <v>0</v>
      </c>
      <c r="I282" s="10">
        <f t="shared" si="143"/>
        <v>0</v>
      </c>
      <c r="J282" s="103">
        <v>0</v>
      </c>
      <c r="K282" s="10">
        <f t="shared" si="137"/>
        <v>0</v>
      </c>
    </row>
    <row r="283" spans="1:11" ht="45" x14ac:dyDescent="0.25">
      <c r="A283" s="15"/>
      <c r="B283" s="6"/>
      <c r="C283" s="19" t="s">
        <v>81</v>
      </c>
      <c r="D283" s="6"/>
      <c r="E283" s="20" t="s">
        <v>385</v>
      </c>
      <c r="F283" s="52">
        <f>F284+F289</f>
        <v>212.6</v>
      </c>
      <c r="G283" s="52">
        <f t="shared" ref="G283:I283" si="144">G284+G289</f>
        <v>12.6</v>
      </c>
      <c r="H283" s="52">
        <f t="shared" si="144"/>
        <v>0</v>
      </c>
      <c r="I283" s="52">
        <f t="shared" si="144"/>
        <v>0</v>
      </c>
      <c r="J283" s="103">
        <v>0</v>
      </c>
      <c r="K283" s="10">
        <f t="shared" si="137"/>
        <v>0</v>
      </c>
    </row>
    <row r="284" spans="1:11" ht="60" x14ac:dyDescent="0.25">
      <c r="A284" s="15"/>
      <c r="B284" s="6"/>
      <c r="C284" s="19" t="s">
        <v>82</v>
      </c>
      <c r="D284" s="6"/>
      <c r="E284" s="20" t="s">
        <v>386</v>
      </c>
      <c r="F284" s="52">
        <f>F285+F287</f>
        <v>202.6</v>
      </c>
      <c r="G284" s="52">
        <f t="shared" ref="G284:I284" si="145">G285+G287</f>
        <v>2.6</v>
      </c>
      <c r="H284" s="52">
        <f t="shared" si="145"/>
        <v>0</v>
      </c>
      <c r="I284" s="52">
        <f t="shared" si="145"/>
        <v>0</v>
      </c>
      <c r="J284" s="103">
        <v>0</v>
      </c>
      <c r="K284" s="10">
        <f t="shared" si="137"/>
        <v>0</v>
      </c>
    </row>
    <row r="285" spans="1:11" ht="30" x14ac:dyDescent="0.25">
      <c r="A285" s="15"/>
      <c r="B285" s="15"/>
      <c r="C285" s="9" t="s">
        <v>244</v>
      </c>
      <c r="D285" s="21"/>
      <c r="E285" s="16" t="s">
        <v>387</v>
      </c>
      <c r="F285" s="10">
        <f>F286</f>
        <v>200</v>
      </c>
      <c r="G285" s="10">
        <f t="shared" ref="G285:I285" si="146">G286</f>
        <v>0</v>
      </c>
      <c r="H285" s="10">
        <f t="shared" si="146"/>
        <v>0</v>
      </c>
      <c r="I285" s="10">
        <f t="shared" si="146"/>
        <v>0</v>
      </c>
      <c r="J285" s="103">
        <v>0</v>
      </c>
      <c r="K285" s="10">
        <f t="shared" si="137"/>
        <v>0</v>
      </c>
    </row>
    <row r="286" spans="1:11" ht="15" x14ac:dyDescent="0.25">
      <c r="A286" s="15"/>
      <c r="B286" s="15"/>
      <c r="C286" s="9"/>
      <c r="D286" s="22">
        <v>800</v>
      </c>
      <c r="E286" s="16" t="s">
        <v>9</v>
      </c>
      <c r="F286" s="10">
        <f>95+105</f>
        <v>200</v>
      </c>
      <c r="G286" s="10">
        <v>0</v>
      </c>
      <c r="H286" s="10">
        <f t="shared" ref="G286:I287" si="147">H287</f>
        <v>0</v>
      </c>
      <c r="I286" s="10">
        <f t="shared" si="147"/>
        <v>0</v>
      </c>
      <c r="J286" s="103">
        <v>0</v>
      </c>
      <c r="K286" s="10">
        <f t="shared" si="137"/>
        <v>0</v>
      </c>
    </row>
    <row r="287" spans="1:11" ht="45" x14ac:dyDescent="0.25">
      <c r="A287" s="15"/>
      <c r="B287" s="15"/>
      <c r="C287" s="9" t="s">
        <v>388</v>
      </c>
      <c r="D287" s="9"/>
      <c r="E287" s="4" t="s">
        <v>389</v>
      </c>
      <c r="F287" s="10">
        <f>F288</f>
        <v>2.6</v>
      </c>
      <c r="G287" s="10">
        <f t="shared" si="147"/>
        <v>2.6</v>
      </c>
      <c r="H287" s="10">
        <f t="shared" si="147"/>
        <v>0</v>
      </c>
      <c r="I287" s="10">
        <f t="shared" si="147"/>
        <v>0</v>
      </c>
      <c r="J287" s="103">
        <v>0</v>
      </c>
      <c r="K287" s="10">
        <f t="shared" si="137"/>
        <v>0</v>
      </c>
    </row>
    <row r="288" spans="1:11" ht="15" x14ac:dyDescent="0.25">
      <c r="A288" s="15"/>
      <c r="B288" s="15"/>
      <c r="C288" s="9"/>
      <c r="D288" s="9">
        <v>800</v>
      </c>
      <c r="E288" s="23" t="s">
        <v>9</v>
      </c>
      <c r="F288" s="10">
        <v>2.6</v>
      </c>
      <c r="G288" s="10">
        <v>2.6</v>
      </c>
      <c r="H288" s="10">
        <v>0</v>
      </c>
      <c r="I288" s="10">
        <v>0</v>
      </c>
      <c r="J288" s="103">
        <v>0</v>
      </c>
      <c r="K288" s="10">
        <f t="shared" si="137"/>
        <v>0</v>
      </c>
    </row>
    <row r="289" spans="1:11" ht="60" x14ac:dyDescent="0.25">
      <c r="A289" s="15"/>
      <c r="B289" s="15"/>
      <c r="C289" s="9" t="s">
        <v>83</v>
      </c>
      <c r="D289" s="13"/>
      <c r="E289" s="4" t="s">
        <v>390</v>
      </c>
      <c r="F289" s="10">
        <f>F290</f>
        <v>10</v>
      </c>
      <c r="G289" s="10">
        <f t="shared" ref="G289:I290" si="148">G290</f>
        <v>10</v>
      </c>
      <c r="H289" s="10">
        <f t="shared" si="148"/>
        <v>0</v>
      </c>
      <c r="I289" s="10">
        <f t="shared" si="148"/>
        <v>0</v>
      </c>
      <c r="J289" s="103">
        <v>0</v>
      </c>
      <c r="K289" s="10">
        <f t="shared" si="137"/>
        <v>0</v>
      </c>
    </row>
    <row r="290" spans="1:11" ht="32.25" customHeight="1" x14ac:dyDescent="0.25">
      <c r="A290" s="15"/>
      <c r="B290" s="15"/>
      <c r="C290" s="9" t="s">
        <v>84</v>
      </c>
      <c r="D290" s="9"/>
      <c r="E290" s="4" t="s">
        <v>391</v>
      </c>
      <c r="F290" s="10">
        <f>F291</f>
        <v>10</v>
      </c>
      <c r="G290" s="10">
        <f t="shared" si="148"/>
        <v>10</v>
      </c>
      <c r="H290" s="10">
        <f t="shared" si="148"/>
        <v>0</v>
      </c>
      <c r="I290" s="10">
        <f t="shared" si="148"/>
        <v>0</v>
      </c>
      <c r="J290" s="103">
        <v>0</v>
      </c>
      <c r="K290" s="10">
        <f t="shared" si="137"/>
        <v>0</v>
      </c>
    </row>
    <row r="291" spans="1:11" ht="30" x14ac:dyDescent="0.25">
      <c r="A291" s="15"/>
      <c r="B291" s="15"/>
      <c r="C291" s="9"/>
      <c r="D291" s="21">
        <v>200</v>
      </c>
      <c r="E291" s="33" t="s">
        <v>63</v>
      </c>
      <c r="F291" s="10">
        <v>10</v>
      </c>
      <c r="G291" s="10">
        <v>10</v>
      </c>
      <c r="H291" s="10">
        <v>0</v>
      </c>
      <c r="I291" s="10">
        <v>0</v>
      </c>
      <c r="J291" s="103">
        <v>0</v>
      </c>
      <c r="K291" s="10">
        <f t="shared" si="137"/>
        <v>0</v>
      </c>
    </row>
    <row r="292" spans="1:11" ht="15" x14ac:dyDescent="0.25">
      <c r="A292" s="15"/>
      <c r="B292" s="22" t="s">
        <v>136</v>
      </c>
      <c r="C292" s="9"/>
      <c r="D292" s="9"/>
      <c r="E292" s="70" t="s">
        <v>141</v>
      </c>
      <c r="F292" s="10">
        <f>F293</f>
        <v>3832.96</v>
      </c>
      <c r="G292" s="10">
        <f t="shared" ref="G292:I296" si="149">G293</f>
        <v>3833</v>
      </c>
      <c r="H292" s="10">
        <f t="shared" si="149"/>
        <v>633.5</v>
      </c>
      <c r="I292" s="10">
        <f t="shared" si="149"/>
        <v>633.5</v>
      </c>
      <c r="J292" s="103">
        <f t="shared" si="136"/>
        <v>100</v>
      </c>
      <c r="K292" s="10">
        <f t="shared" si="137"/>
        <v>0</v>
      </c>
    </row>
    <row r="293" spans="1:11" ht="45" x14ac:dyDescent="0.25">
      <c r="A293" s="15"/>
      <c r="B293" s="15"/>
      <c r="C293" s="9" t="s">
        <v>249</v>
      </c>
      <c r="D293" s="9"/>
      <c r="E293" s="70" t="s">
        <v>392</v>
      </c>
      <c r="F293" s="10">
        <f>F294</f>
        <v>3832.96</v>
      </c>
      <c r="G293" s="10">
        <f t="shared" si="149"/>
        <v>3833</v>
      </c>
      <c r="H293" s="10">
        <f t="shared" si="149"/>
        <v>633.5</v>
      </c>
      <c r="I293" s="10">
        <f t="shared" si="149"/>
        <v>633.5</v>
      </c>
      <c r="J293" s="103">
        <f t="shared" si="136"/>
        <v>100</v>
      </c>
      <c r="K293" s="10">
        <f t="shared" si="137"/>
        <v>0</v>
      </c>
    </row>
    <row r="294" spans="1:11" ht="33" customHeight="1" x14ac:dyDescent="0.25">
      <c r="A294" s="15"/>
      <c r="B294" s="60"/>
      <c r="C294" s="60" t="s">
        <v>260</v>
      </c>
      <c r="D294" s="60"/>
      <c r="E294" s="76" t="s">
        <v>393</v>
      </c>
      <c r="F294" s="10">
        <f>F295</f>
        <v>3832.96</v>
      </c>
      <c r="G294" s="10">
        <f t="shared" si="149"/>
        <v>3833</v>
      </c>
      <c r="H294" s="10">
        <f t="shared" si="149"/>
        <v>633.5</v>
      </c>
      <c r="I294" s="10">
        <f t="shared" si="149"/>
        <v>633.5</v>
      </c>
      <c r="J294" s="103">
        <f t="shared" si="136"/>
        <v>100</v>
      </c>
      <c r="K294" s="10">
        <f t="shared" si="137"/>
        <v>0</v>
      </c>
    </row>
    <row r="295" spans="1:11" ht="45" customHeight="1" x14ac:dyDescent="0.25">
      <c r="A295" s="15"/>
      <c r="B295" s="60"/>
      <c r="C295" s="9" t="s">
        <v>261</v>
      </c>
      <c r="D295" s="21"/>
      <c r="E295" s="16" t="s">
        <v>394</v>
      </c>
      <c r="F295" s="10">
        <f>F296</f>
        <v>3832.96</v>
      </c>
      <c r="G295" s="10">
        <f t="shared" si="149"/>
        <v>3833</v>
      </c>
      <c r="H295" s="10">
        <f t="shared" si="149"/>
        <v>633.5</v>
      </c>
      <c r="I295" s="10">
        <f t="shared" si="149"/>
        <v>633.5</v>
      </c>
      <c r="J295" s="103">
        <f t="shared" si="136"/>
        <v>100</v>
      </c>
      <c r="K295" s="10">
        <f t="shared" si="137"/>
        <v>0</v>
      </c>
    </row>
    <row r="296" spans="1:11" ht="59.25" customHeight="1" x14ac:dyDescent="0.25">
      <c r="A296" s="15"/>
      <c r="B296" s="60"/>
      <c r="C296" s="9" t="s">
        <v>262</v>
      </c>
      <c r="D296" s="22"/>
      <c r="E296" s="56" t="s">
        <v>395</v>
      </c>
      <c r="F296" s="10">
        <f>F297</f>
        <v>3832.96</v>
      </c>
      <c r="G296" s="10">
        <f t="shared" si="149"/>
        <v>3833</v>
      </c>
      <c r="H296" s="10">
        <f t="shared" si="149"/>
        <v>633.5</v>
      </c>
      <c r="I296" s="10">
        <f t="shared" si="149"/>
        <v>633.5</v>
      </c>
      <c r="J296" s="103">
        <f t="shared" si="136"/>
        <v>100</v>
      </c>
      <c r="K296" s="10">
        <f t="shared" si="137"/>
        <v>0</v>
      </c>
    </row>
    <row r="297" spans="1:11" ht="15" x14ac:dyDescent="0.25">
      <c r="A297" s="15"/>
      <c r="B297" s="60"/>
      <c r="C297" s="9"/>
      <c r="D297" s="22" t="s">
        <v>8</v>
      </c>
      <c r="E297" s="16" t="s">
        <v>9</v>
      </c>
      <c r="F297" s="10">
        <v>3832.96</v>
      </c>
      <c r="G297" s="10">
        <v>3833</v>
      </c>
      <c r="H297" s="10">
        <v>633.5</v>
      </c>
      <c r="I297" s="10">
        <v>633.5</v>
      </c>
      <c r="J297" s="103">
        <f t="shared" si="136"/>
        <v>100</v>
      </c>
      <c r="K297" s="10">
        <f t="shared" si="137"/>
        <v>0</v>
      </c>
    </row>
    <row r="298" spans="1:11" ht="15" x14ac:dyDescent="0.25">
      <c r="A298" s="15"/>
      <c r="B298" s="60" t="s">
        <v>137</v>
      </c>
      <c r="C298" s="57"/>
      <c r="D298" s="19"/>
      <c r="E298" s="29" t="s">
        <v>140</v>
      </c>
      <c r="F298" s="10">
        <f>F299</f>
        <v>13164.3</v>
      </c>
      <c r="G298" s="10">
        <f t="shared" ref="G298:I300" si="150">G299</f>
        <v>28808.1</v>
      </c>
      <c r="H298" s="10">
        <f t="shared" si="150"/>
        <v>17768</v>
      </c>
      <c r="I298" s="10">
        <f t="shared" si="150"/>
        <v>16490.5</v>
      </c>
      <c r="J298" s="103">
        <f t="shared" si="136"/>
        <v>92.810108059432679</v>
      </c>
      <c r="K298" s="10">
        <f t="shared" si="137"/>
        <v>-1277.5</v>
      </c>
    </row>
    <row r="299" spans="1:11" ht="45" x14ac:dyDescent="0.25">
      <c r="A299" s="15"/>
      <c r="B299" s="60"/>
      <c r="C299" s="19" t="s">
        <v>249</v>
      </c>
      <c r="D299" s="19"/>
      <c r="E299" s="29" t="s">
        <v>392</v>
      </c>
      <c r="F299" s="10">
        <f>F300</f>
        <v>13164.3</v>
      </c>
      <c r="G299" s="10">
        <f t="shared" si="150"/>
        <v>28808.1</v>
      </c>
      <c r="H299" s="10">
        <f t="shared" si="150"/>
        <v>17768</v>
      </c>
      <c r="I299" s="10">
        <f t="shared" si="150"/>
        <v>16490.5</v>
      </c>
      <c r="J299" s="103">
        <f t="shared" si="136"/>
        <v>92.810108059432679</v>
      </c>
      <c r="K299" s="10">
        <f t="shared" si="137"/>
        <v>-1277.5</v>
      </c>
    </row>
    <row r="300" spans="1:11" ht="60.75" customHeight="1" x14ac:dyDescent="0.25">
      <c r="A300" s="15"/>
      <c r="B300" s="60"/>
      <c r="C300" s="9" t="s">
        <v>260</v>
      </c>
      <c r="D300" s="22"/>
      <c r="E300" s="16" t="s">
        <v>393</v>
      </c>
      <c r="F300" s="10">
        <f>F301</f>
        <v>13164.3</v>
      </c>
      <c r="G300" s="10">
        <f t="shared" si="150"/>
        <v>28808.1</v>
      </c>
      <c r="H300" s="10">
        <f t="shared" si="150"/>
        <v>17768</v>
      </c>
      <c r="I300" s="10">
        <f t="shared" si="150"/>
        <v>16490.5</v>
      </c>
      <c r="J300" s="103">
        <f t="shared" si="136"/>
        <v>92.810108059432679</v>
      </c>
      <c r="K300" s="10">
        <f t="shared" si="137"/>
        <v>-1277.5</v>
      </c>
    </row>
    <row r="301" spans="1:11" ht="45" x14ac:dyDescent="0.25">
      <c r="A301" s="15"/>
      <c r="B301" s="60"/>
      <c r="C301" s="9" t="s">
        <v>263</v>
      </c>
      <c r="D301" s="58"/>
      <c r="E301" s="4" t="s">
        <v>396</v>
      </c>
      <c r="F301" s="10">
        <f>F302+F304</f>
        <v>13164.3</v>
      </c>
      <c r="G301" s="10">
        <f>G302+G304+G308+G306</f>
        <v>28808.1</v>
      </c>
      <c r="H301" s="10">
        <f t="shared" ref="H301:I301" si="151">H302+H304+H308+H306</f>
        <v>17768</v>
      </c>
      <c r="I301" s="10">
        <f t="shared" si="151"/>
        <v>16490.5</v>
      </c>
      <c r="J301" s="103">
        <f t="shared" si="136"/>
        <v>92.810108059432679</v>
      </c>
      <c r="K301" s="10">
        <f t="shared" si="137"/>
        <v>-1277.5</v>
      </c>
    </row>
    <row r="302" spans="1:11" ht="30" x14ac:dyDescent="0.25">
      <c r="A302" s="15"/>
      <c r="B302" s="60"/>
      <c r="C302" s="9" t="s">
        <v>264</v>
      </c>
      <c r="D302" s="22"/>
      <c r="E302" s="16" t="s">
        <v>247</v>
      </c>
      <c r="F302" s="10">
        <f>F303</f>
        <v>11000</v>
      </c>
      <c r="G302" s="10">
        <f t="shared" ref="G302:I302" si="152">G303</f>
        <v>11000</v>
      </c>
      <c r="H302" s="10">
        <f t="shared" si="152"/>
        <v>2124.3000000000002</v>
      </c>
      <c r="I302" s="10">
        <f t="shared" si="152"/>
        <v>2124.1999999999998</v>
      </c>
      <c r="J302" s="103">
        <f t="shared" si="136"/>
        <v>99.995292566963229</v>
      </c>
      <c r="K302" s="10">
        <f t="shared" si="137"/>
        <v>-0.1000000000003638</v>
      </c>
    </row>
    <row r="303" spans="1:11" ht="30" x14ac:dyDescent="0.25">
      <c r="A303" s="15"/>
      <c r="B303" s="60"/>
      <c r="C303" s="9"/>
      <c r="D303" s="58" t="s">
        <v>1</v>
      </c>
      <c r="E303" s="4" t="s">
        <v>63</v>
      </c>
      <c r="F303" s="10">
        <v>11000</v>
      </c>
      <c r="G303" s="10">
        <v>11000</v>
      </c>
      <c r="H303" s="10">
        <v>2124.3000000000002</v>
      </c>
      <c r="I303" s="10">
        <v>2124.1999999999998</v>
      </c>
      <c r="J303" s="103">
        <f t="shared" si="136"/>
        <v>99.995292566963229</v>
      </c>
      <c r="K303" s="10">
        <f t="shared" si="137"/>
        <v>-0.1000000000003638</v>
      </c>
    </row>
    <row r="304" spans="1:11" ht="45" x14ac:dyDescent="0.25">
      <c r="A304" s="15"/>
      <c r="B304" s="60"/>
      <c r="C304" s="9" t="s">
        <v>265</v>
      </c>
      <c r="D304" s="58"/>
      <c r="E304" s="51" t="s">
        <v>248</v>
      </c>
      <c r="F304" s="10">
        <f>F305</f>
        <v>2164.3000000000002</v>
      </c>
      <c r="G304" s="10">
        <f t="shared" ref="G304:I304" si="153">G305</f>
        <v>2164.3000000000002</v>
      </c>
      <c r="H304" s="10">
        <f t="shared" si="153"/>
        <v>0</v>
      </c>
      <c r="I304" s="10">
        <f t="shared" si="153"/>
        <v>0</v>
      </c>
      <c r="J304" s="103">
        <v>0</v>
      </c>
      <c r="K304" s="10">
        <f t="shared" si="137"/>
        <v>0</v>
      </c>
    </row>
    <row r="305" spans="1:11" ht="30" x14ac:dyDescent="0.25">
      <c r="A305" s="15"/>
      <c r="B305" s="60"/>
      <c r="C305" s="9"/>
      <c r="D305" s="19" t="s">
        <v>1</v>
      </c>
      <c r="E305" s="29" t="s">
        <v>63</v>
      </c>
      <c r="F305" s="10">
        <v>2164.3000000000002</v>
      </c>
      <c r="G305" s="10">
        <v>2164.3000000000002</v>
      </c>
      <c r="H305" s="10">
        <v>0</v>
      </c>
      <c r="I305" s="10">
        <v>0</v>
      </c>
      <c r="J305" s="103">
        <v>0</v>
      </c>
      <c r="K305" s="10">
        <f t="shared" si="137"/>
        <v>0</v>
      </c>
    </row>
    <row r="306" spans="1:11" ht="61.5" customHeight="1" x14ac:dyDescent="0.25">
      <c r="A306" s="15"/>
      <c r="B306" s="60"/>
      <c r="C306" s="9" t="s">
        <v>475</v>
      </c>
      <c r="D306" s="9"/>
      <c r="E306" s="4" t="s">
        <v>476</v>
      </c>
      <c r="F306" s="10" t="s">
        <v>289</v>
      </c>
      <c r="G306" s="10">
        <f>G307</f>
        <v>14863.2</v>
      </c>
      <c r="H306" s="10">
        <f t="shared" ref="H306:I306" si="154">H307</f>
        <v>14863.1</v>
      </c>
      <c r="I306" s="10">
        <f t="shared" si="154"/>
        <v>13585.7</v>
      </c>
      <c r="J306" s="103">
        <f t="shared" si="136"/>
        <v>91.405561423929058</v>
      </c>
      <c r="K306" s="10">
        <f t="shared" si="137"/>
        <v>-1277.3999999999996</v>
      </c>
    </row>
    <row r="307" spans="1:11" ht="30" x14ac:dyDescent="0.25">
      <c r="A307" s="15"/>
      <c r="B307" s="60"/>
      <c r="C307" s="9"/>
      <c r="D307" s="9" t="s">
        <v>1</v>
      </c>
      <c r="E307" s="4" t="s">
        <v>63</v>
      </c>
      <c r="F307" s="10" t="s">
        <v>289</v>
      </c>
      <c r="G307" s="10">
        <v>14863.2</v>
      </c>
      <c r="H307" s="10">
        <v>14863.1</v>
      </c>
      <c r="I307" s="10">
        <v>13585.7</v>
      </c>
      <c r="J307" s="103">
        <f t="shared" si="136"/>
        <v>91.405561423929058</v>
      </c>
      <c r="K307" s="10">
        <f t="shared" si="137"/>
        <v>-1277.3999999999996</v>
      </c>
    </row>
    <row r="308" spans="1:11" ht="60" x14ac:dyDescent="0.25">
      <c r="A308" s="15"/>
      <c r="B308" s="60"/>
      <c r="C308" s="127" t="s">
        <v>477</v>
      </c>
      <c r="D308" s="17"/>
      <c r="E308" s="44" t="s">
        <v>478</v>
      </c>
      <c r="F308" s="10" t="s">
        <v>289</v>
      </c>
      <c r="G308" s="10">
        <f>G309</f>
        <v>780.6</v>
      </c>
      <c r="H308" s="10">
        <f t="shared" ref="H308:I308" si="155">H309</f>
        <v>780.6</v>
      </c>
      <c r="I308" s="10">
        <f t="shared" si="155"/>
        <v>780.6</v>
      </c>
      <c r="J308" s="103">
        <f t="shared" si="136"/>
        <v>100</v>
      </c>
      <c r="K308" s="10">
        <f t="shared" si="137"/>
        <v>0</v>
      </c>
    </row>
    <row r="309" spans="1:11" ht="30" x14ac:dyDescent="0.25">
      <c r="A309" s="15"/>
      <c r="B309" s="60"/>
      <c r="C309" s="127"/>
      <c r="D309" s="13" t="s">
        <v>1</v>
      </c>
      <c r="E309" s="4" t="s">
        <v>63</v>
      </c>
      <c r="F309" s="10" t="s">
        <v>289</v>
      </c>
      <c r="G309" s="10">
        <v>780.6</v>
      </c>
      <c r="H309" s="10">
        <v>780.6</v>
      </c>
      <c r="I309" s="10">
        <v>780.6</v>
      </c>
      <c r="J309" s="103">
        <f t="shared" si="136"/>
        <v>100</v>
      </c>
      <c r="K309" s="10">
        <f t="shared" si="137"/>
        <v>0</v>
      </c>
    </row>
    <row r="310" spans="1:11" ht="30" x14ac:dyDescent="0.25">
      <c r="A310" s="15"/>
      <c r="B310" s="60" t="s">
        <v>138</v>
      </c>
      <c r="C310" s="57"/>
      <c r="D310" s="19"/>
      <c r="E310" s="4" t="s">
        <v>139</v>
      </c>
      <c r="F310" s="10">
        <f>F311</f>
        <v>745</v>
      </c>
      <c r="G310" s="10">
        <f t="shared" ref="G310:I310" si="156">G311</f>
        <v>395</v>
      </c>
      <c r="H310" s="10">
        <f t="shared" si="156"/>
        <v>215</v>
      </c>
      <c r="I310" s="10">
        <f t="shared" si="156"/>
        <v>215</v>
      </c>
      <c r="J310" s="103">
        <f t="shared" si="136"/>
        <v>100</v>
      </c>
      <c r="K310" s="10">
        <f t="shared" si="137"/>
        <v>0</v>
      </c>
    </row>
    <row r="311" spans="1:11" ht="60" x14ac:dyDescent="0.25">
      <c r="A311" s="15"/>
      <c r="B311" s="60"/>
      <c r="C311" s="19" t="s">
        <v>38</v>
      </c>
      <c r="D311" s="19"/>
      <c r="E311" s="29" t="s">
        <v>397</v>
      </c>
      <c r="F311" s="10">
        <f>F312+F332+F328</f>
        <v>745</v>
      </c>
      <c r="G311" s="10">
        <f t="shared" ref="G311:I311" si="157">G312+G332+G328</f>
        <v>395</v>
      </c>
      <c r="H311" s="10">
        <f t="shared" si="157"/>
        <v>215</v>
      </c>
      <c r="I311" s="10">
        <f t="shared" si="157"/>
        <v>215</v>
      </c>
      <c r="J311" s="103">
        <f t="shared" si="136"/>
        <v>100</v>
      </c>
      <c r="K311" s="10">
        <f t="shared" si="137"/>
        <v>0</v>
      </c>
    </row>
    <row r="312" spans="1:11" ht="45" x14ac:dyDescent="0.25">
      <c r="A312" s="15"/>
      <c r="B312" s="60"/>
      <c r="C312" s="9" t="s">
        <v>39</v>
      </c>
      <c r="D312" s="9"/>
      <c r="E312" s="31" t="s">
        <v>398</v>
      </c>
      <c r="F312" s="10">
        <f>F313+F318+F325</f>
        <v>700</v>
      </c>
      <c r="G312" s="10">
        <f>G313+G318+G325</f>
        <v>350</v>
      </c>
      <c r="H312" s="10">
        <f t="shared" ref="H312:I312" si="158">H313+H318+H325</f>
        <v>200</v>
      </c>
      <c r="I312" s="10">
        <f t="shared" si="158"/>
        <v>200</v>
      </c>
      <c r="J312" s="103">
        <f t="shared" si="136"/>
        <v>100</v>
      </c>
      <c r="K312" s="10">
        <f t="shared" si="137"/>
        <v>0</v>
      </c>
    </row>
    <row r="313" spans="1:11" ht="45" customHeight="1" x14ac:dyDescent="0.25">
      <c r="A313" s="15"/>
      <c r="B313" s="60"/>
      <c r="C313" s="9" t="s">
        <v>41</v>
      </c>
      <c r="D313" s="9"/>
      <c r="E313" s="31" t="s">
        <v>399</v>
      </c>
      <c r="F313" s="10">
        <f>F314+F316</f>
        <v>40</v>
      </c>
      <c r="G313" s="10">
        <f t="shared" ref="G313:I313" si="159">G314+G316</f>
        <v>40</v>
      </c>
      <c r="H313" s="10">
        <f t="shared" si="159"/>
        <v>0</v>
      </c>
      <c r="I313" s="10">
        <f t="shared" si="159"/>
        <v>0</v>
      </c>
      <c r="J313" s="103">
        <v>0</v>
      </c>
      <c r="K313" s="10">
        <f t="shared" si="137"/>
        <v>0</v>
      </c>
    </row>
    <row r="314" spans="1:11" ht="30" x14ac:dyDescent="0.25">
      <c r="A314" s="15"/>
      <c r="B314" s="60"/>
      <c r="C314" s="9" t="s">
        <v>40</v>
      </c>
      <c r="D314" s="21"/>
      <c r="E314" s="23" t="s">
        <v>400</v>
      </c>
      <c r="F314" s="10">
        <f>F315</f>
        <v>30</v>
      </c>
      <c r="G314" s="10">
        <f t="shared" ref="G314:I314" si="160">G315</f>
        <v>30</v>
      </c>
      <c r="H314" s="10">
        <f t="shared" si="160"/>
        <v>0</v>
      </c>
      <c r="I314" s="10">
        <f t="shared" si="160"/>
        <v>0</v>
      </c>
      <c r="J314" s="103">
        <v>0</v>
      </c>
      <c r="K314" s="10">
        <f t="shared" si="137"/>
        <v>0</v>
      </c>
    </row>
    <row r="315" spans="1:11" ht="31.5" customHeight="1" x14ac:dyDescent="0.25">
      <c r="A315" s="15"/>
      <c r="B315" s="15"/>
      <c r="C315" s="9"/>
      <c r="D315" s="9">
        <v>200</v>
      </c>
      <c r="E315" s="4" t="s">
        <v>63</v>
      </c>
      <c r="F315" s="10">
        <v>30</v>
      </c>
      <c r="G315" s="10">
        <v>30</v>
      </c>
      <c r="H315" s="10">
        <v>0</v>
      </c>
      <c r="I315" s="10">
        <v>0</v>
      </c>
      <c r="J315" s="103">
        <v>0</v>
      </c>
      <c r="K315" s="10">
        <f t="shared" si="137"/>
        <v>0</v>
      </c>
    </row>
    <row r="316" spans="1:11" ht="45" customHeight="1" x14ac:dyDescent="0.25">
      <c r="A316" s="15"/>
      <c r="B316" s="15"/>
      <c r="C316" s="9" t="s">
        <v>42</v>
      </c>
      <c r="D316" s="9"/>
      <c r="E316" s="23" t="s">
        <v>401</v>
      </c>
      <c r="F316" s="10">
        <f>F317</f>
        <v>10</v>
      </c>
      <c r="G316" s="10">
        <f t="shared" ref="G316:I316" si="161">G317</f>
        <v>10</v>
      </c>
      <c r="H316" s="10">
        <f t="shared" si="161"/>
        <v>0</v>
      </c>
      <c r="I316" s="10">
        <f t="shared" si="161"/>
        <v>0</v>
      </c>
      <c r="J316" s="103">
        <v>0</v>
      </c>
      <c r="K316" s="10">
        <f t="shared" si="137"/>
        <v>0</v>
      </c>
    </row>
    <row r="317" spans="1:11" ht="30" x14ac:dyDescent="0.25">
      <c r="A317" s="15"/>
      <c r="B317" s="15"/>
      <c r="C317" s="9"/>
      <c r="D317" s="9">
        <v>200</v>
      </c>
      <c r="E317" s="31" t="s">
        <v>63</v>
      </c>
      <c r="F317" s="10">
        <v>10</v>
      </c>
      <c r="G317" s="10">
        <v>10</v>
      </c>
      <c r="H317" s="10">
        <f t="shared" ref="H317:I317" si="162">H319</f>
        <v>0</v>
      </c>
      <c r="I317" s="10">
        <f t="shared" si="162"/>
        <v>0</v>
      </c>
      <c r="J317" s="103">
        <v>0</v>
      </c>
      <c r="K317" s="10">
        <f t="shared" si="137"/>
        <v>0</v>
      </c>
    </row>
    <row r="318" spans="1:11" ht="45" x14ac:dyDescent="0.25">
      <c r="A318" s="15"/>
      <c r="B318" s="15"/>
      <c r="C318" s="9" t="s">
        <v>402</v>
      </c>
      <c r="D318" s="9"/>
      <c r="E318" s="31" t="s">
        <v>403</v>
      </c>
      <c r="F318" s="10">
        <f>F319+F321+F323</f>
        <v>650</v>
      </c>
      <c r="G318" s="10">
        <f>G319+G321+G323</f>
        <v>300</v>
      </c>
      <c r="H318" s="10">
        <f t="shared" ref="H318:I318" si="163">H319+H321+H323</f>
        <v>200</v>
      </c>
      <c r="I318" s="10">
        <f t="shared" si="163"/>
        <v>200</v>
      </c>
      <c r="J318" s="103">
        <f t="shared" si="136"/>
        <v>100</v>
      </c>
      <c r="K318" s="10">
        <f t="shared" si="137"/>
        <v>0</v>
      </c>
    </row>
    <row r="319" spans="1:11" ht="120" x14ac:dyDescent="0.25">
      <c r="A319" s="15"/>
      <c r="B319" s="15"/>
      <c r="C319" s="9" t="s">
        <v>404</v>
      </c>
      <c r="D319" s="21"/>
      <c r="E319" s="23" t="s">
        <v>405</v>
      </c>
      <c r="F319" s="10">
        <f>F320</f>
        <v>400</v>
      </c>
      <c r="G319" s="10">
        <f t="shared" ref="G319:I319" si="164">G320</f>
        <v>50</v>
      </c>
      <c r="H319" s="10">
        <f t="shared" si="164"/>
        <v>0</v>
      </c>
      <c r="I319" s="10">
        <f t="shared" si="164"/>
        <v>0</v>
      </c>
      <c r="J319" s="103">
        <v>0</v>
      </c>
      <c r="K319" s="10">
        <f t="shared" si="137"/>
        <v>0</v>
      </c>
    </row>
    <row r="320" spans="1:11" ht="15" x14ac:dyDescent="0.25">
      <c r="A320" s="15"/>
      <c r="B320" s="15"/>
      <c r="C320" s="9"/>
      <c r="D320" s="9">
        <v>800</v>
      </c>
      <c r="E320" s="4" t="s">
        <v>9</v>
      </c>
      <c r="F320" s="10">
        <v>400</v>
      </c>
      <c r="G320" s="10">
        <v>50</v>
      </c>
      <c r="H320" s="10">
        <v>0</v>
      </c>
      <c r="I320" s="10">
        <v>0</v>
      </c>
      <c r="J320" s="103">
        <v>0</v>
      </c>
      <c r="K320" s="10">
        <f t="shared" si="137"/>
        <v>0</v>
      </c>
    </row>
    <row r="321" spans="1:11" ht="60" x14ac:dyDescent="0.25">
      <c r="A321" s="15"/>
      <c r="B321" s="15"/>
      <c r="C321" s="9" t="s">
        <v>406</v>
      </c>
      <c r="D321" s="9"/>
      <c r="E321" s="31" t="s">
        <v>407</v>
      </c>
      <c r="F321" s="10">
        <f>F322</f>
        <v>50</v>
      </c>
      <c r="G321" s="10">
        <f t="shared" ref="G321:I323" si="165">G322</f>
        <v>50</v>
      </c>
      <c r="H321" s="10">
        <f t="shared" si="165"/>
        <v>0</v>
      </c>
      <c r="I321" s="10">
        <f t="shared" si="165"/>
        <v>0</v>
      </c>
      <c r="J321" s="103">
        <v>0</v>
      </c>
      <c r="K321" s="10">
        <f t="shared" si="137"/>
        <v>0</v>
      </c>
    </row>
    <row r="322" spans="1:11" ht="15" x14ac:dyDescent="0.25">
      <c r="A322" s="15"/>
      <c r="B322" s="15"/>
      <c r="C322" s="9"/>
      <c r="D322" s="9">
        <v>800</v>
      </c>
      <c r="E322" s="23" t="s">
        <v>9</v>
      </c>
      <c r="F322" s="10">
        <v>50</v>
      </c>
      <c r="G322" s="10">
        <v>50</v>
      </c>
      <c r="H322" s="10">
        <v>0</v>
      </c>
      <c r="I322" s="10">
        <v>0</v>
      </c>
      <c r="J322" s="103">
        <v>0</v>
      </c>
      <c r="K322" s="10">
        <f t="shared" si="137"/>
        <v>0</v>
      </c>
    </row>
    <row r="323" spans="1:11" ht="33.75" customHeight="1" x14ac:dyDescent="0.25">
      <c r="A323" s="15"/>
      <c r="B323" s="15"/>
      <c r="C323" s="9" t="s">
        <v>408</v>
      </c>
      <c r="D323" s="9"/>
      <c r="E323" s="4" t="s">
        <v>409</v>
      </c>
      <c r="F323" s="10">
        <f>F324</f>
        <v>200</v>
      </c>
      <c r="G323" s="10">
        <f t="shared" ref="G323" si="166">G324</f>
        <v>200</v>
      </c>
      <c r="H323" s="10">
        <f t="shared" si="165"/>
        <v>200</v>
      </c>
      <c r="I323" s="10">
        <f t="shared" si="165"/>
        <v>200</v>
      </c>
      <c r="J323" s="103">
        <f t="shared" si="136"/>
        <v>100</v>
      </c>
      <c r="K323" s="10">
        <f t="shared" si="137"/>
        <v>0</v>
      </c>
    </row>
    <row r="324" spans="1:11" ht="15" x14ac:dyDescent="0.25">
      <c r="A324" s="15"/>
      <c r="B324" s="6"/>
      <c r="C324" s="19"/>
      <c r="D324" s="19">
        <v>800</v>
      </c>
      <c r="E324" s="51" t="s">
        <v>9</v>
      </c>
      <c r="F324" s="52">
        <v>200</v>
      </c>
      <c r="G324" s="52">
        <v>200</v>
      </c>
      <c r="H324" s="52">
        <v>200</v>
      </c>
      <c r="I324" s="52">
        <v>200</v>
      </c>
      <c r="J324" s="103">
        <f t="shared" si="136"/>
        <v>100</v>
      </c>
      <c r="K324" s="10">
        <f t="shared" si="137"/>
        <v>0</v>
      </c>
    </row>
    <row r="325" spans="1:11" ht="30" x14ac:dyDescent="0.25">
      <c r="A325" s="15"/>
      <c r="B325" s="6"/>
      <c r="C325" s="19" t="s">
        <v>410</v>
      </c>
      <c r="D325" s="19"/>
      <c r="E325" s="20" t="s">
        <v>411</v>
      </c>
      <c r="F325" s="52">
        <f>F326</f>
        <v>10</v>
      </c>
      <c r="G325" s="52">
        <f t="shared" ref="G325:I326" si="167">G326</f>
        <v>10</v>
      </c>
      <c r="H325" s="52">
        <f t="shared" si="167"/>
        <v>0</v>
      </c>
      <c r="I325" s="52">
        <f t="shared" si="167"/>
        <v>0</v>
      </c>
      <c r="J325" s="103">
        <v>0</v>
      </c>
      <c r="K325" s="10">
        <f t="shared" si="137"/>
        <v>0</v>
      </c>
    </row>
    <row r="326" spans="1:11" ht="48.75" customHeight="1" x14ac:dyDescent="0.25">
      <c r="A326" s="15"/>
      <c r="B326" s="6"/>
      <c r="C326" s="9" t="s">
        <v>412</v>
      </c>
      <c r="D326" s="58"/>
      <c r="E326" s="23" t="s">
        <v>413</v>
      </c>
      <c r="F326" s="10">
        <f>F327</f>
        <v>10</v>
      </c>
      <c r="G326" s="10">
        <f t="shared" si="167"/>
        <v>10</v>
      </c>
      <c r="H326" s="10">
        <f t="shared" si="167"/>
        <v>0</v>
      </c>
      <c r="I326" s="10">
        <f t="shared" si="167"/>
        <v>0</v>
      </c>
      <c r="J326" s="103">
        <v>0</v>
      </c>
      <c r="K326" s="10">
        <f t="shared" si="137"/>
        <v>0</v>
      </c>
    </row>
    <row r="327" spans="1:11" ht="30" x14ac:dyDescent="0.25">
      <c r="A327" s="15"/>
      <c r="B327" s="6"/>
      <c r="C327" s="9"/>
      <c r="D327" s="58">
        <v>200</v>
      </c>
      <c r="E327" s="16" t="s">
        <v>63</v>
      </c>
      <c r="F327" s="10">
        <v>10</v>
      </c>
      <c r="G327" s="10">
        <v>10</v>
      </c>
      <c r="H327" s="10">
        <v>0</v>
      </c>
      <c r="I327" s="10">
        <v>0</v>
      </c>
      <c r="J327" s="103">
        <v>0</v>
      </c>
      <c r="K327" s="10">
        <f t="shared" si="137"/>
        <v>0</v>
      </c>
    </row>
    <row r="328" spans="1:11" ht="45" x14ac:dyDescent="0.25">
      <c r="A328" s="15"/>
      <c r="B328" s="6"/>
      <c r="C328" s="9" t="s">
        <v>43</v>
      </c>
      <c r="D328" s="58"/>
      <c r="E328" s="16" t="s">
        <v>414</v>
      </c>
      <c r="F328" s="10">
        <f>F329</f>
        <v>10</v>
      </c>
      <c r="G328" s="10">
        <f t="shared" ref="G328:I328" si="168">G329</f>
        <v>10</v>
      </c>
      <c r="H328" s="10">
        <f t="shared" si="168"/>
        <v>5</v>
      </c>
      <c r="I328" s="10">
        <f t="shared" si="168"/>
        <v>5</v>
      </c>
      <c r="J328" s="103">
        <f t="shared" si="136"/>
        <v>100</v>
      </c>
      <c r="K328" s="10">
        <f t="shared" si="137"/>
        <v>0</v>
      </c>
    </row>
    <row r="329" spans="1:11" ht="45" customHeight="1" x14ac:dyDescent="0.25">
      <c r="A329" s="15"/>
      <c r="B329" s="6"/>
      <c r="C329" s="9" t="s">
        <v>44</v>
      </c>
      <c r="D329" s="58"/>
      <c r="E329" s="77" t="s">
        <v>415</v>
      </c>
      <c r="F329" s="10">
        <f>F330</f>
        <v>10</v>
      </c>
      <c r="G329" s="10">
        <f t="shared" ref="G329:I330" si="169">G330</f>
        <v>10</v>
      </c>
      <c r="H329" s="10">
        <f t="shared" si="169"/>
        <v>5</v>
      </c>
      <c r="I329" s="10">
        <f t="shared" si="169"/>
        <v>5</v>
      </c>
      <c r="J329" s="103">
        <f t="shared" si="136"/>
        <v>100</v>
      </c>
      <c r="K329" s="10">
        <f t="shared" si="137"/>
        <v>0</v>
      </c>
    </row>
    <row r="330" spans="1:11" ht="41.25" customHeight="1" x14ac:dyDescent="0.25">
      <c r="A330" s="15"/>
      <c r="B330" s="15"/>
      <c r="C330" s="9" t="s">
        <v>416</v>
      </c>
      <c r="D330" s="58"/>
      <c r="E330" s="33" t="s">
        <v>391</v>
      </c>
      <c r="F330" s="10">
        <f>F331</f>
        <v>10</v>
      </c>
      <c r="G330" s="10">
        <f t="shared" si="169"/>
        <v>10</v>
      </c>
      <c r="H330" s="10">
        <f t="shared" si="169"/>
        <v>5</v>
      </c>
      <c r="I330" s="10">
        <f t="shared" si="169"/>
        <v>5</v>
      </c>
      <c r="J330" s="103">
        <f t="shared" si="136"/>
        <v>100</v>
      </c>
      <c r="K330" s="10">
        <f t="shared" si="137"/>
        <v>0</v>
      </c>
    </row>
    <row r="331" spans="1:11" ht="30" x14ac:dyDescent="0.25">
      <c r="A331" s="15"/>
      <c r="B331" s="15"/>
      <c r="C331" s="9"/>
      <c r="D331" s="58">
        <v>200</v>
      </c>
      <c r="E331" s="31" t="s">
        <v>63</v>
      </c>
      <c r="F331" s="10">
        <v>10</v>
      </c>
      <c r="G331" s="10">
        <v>10</v>
      </c>
      <c r="H331" s="10">
        <v>5</v>
      </c>
      <c r="I331" s="10">
        <v>5</v>
      </c>
      <c r="J331" s="103">
        <f t="shared" si="136"/>
        <v>100</v>
      </c>
      <c r="K331" s="10">
        <f t="shared" si="137"/>
        <v>0</v>
      </c>
    </row>
    <row r="332" spans="1:11" ht="45" x14ac:dyDescent="0.25">
      <c r="A332" s="15"/>
      <c r="B332" s="15"/>
      <c r="C332" s="9" t="s">
        <v>417</v>
      </c>
      <c r="D332" s="58"/>
      <c r="E332" s="33" t="s">
        <v>418</v>
      </c>
      <c r="F332" s="10">
        <f>F333</f>
        <v>35</v>
      </c>
      <c r="G332" s="10">
        <f t="shared" ref="G332:I332" si="170">G333</f>
        <v>35</v>
      </c>
      <c r="H332" s="10">
        <f t="shared" si="170"/>
        <v>10</v>
      </c>
      <c r="I332" s="10">
        <f t="shared" si="170"/>
        <v>10</v>
      </c>
      <c r="J332" s="103">
        <f t="shared" si="136"/>
        <v>100</v>
      </c>
      <c r="K332" s="10">
        <f t="shared" si="137"/>
        <v>0</v>
      </c>
    </row>
    <row r="333" spans="1:11" ht="60" x14ac:dyDescent="0.25">
      <c r="A333" s="15"/>
      <c r="B333" s="15"/>
      <c r="C333" s="9" t="s">
        <v>419</v>
      </c>
      <c r="D333" s="58"/>
      <c r="E333" s="33" t="s">
        <v>420</v>
      </c>
      <c r="F333" s="10">
        <f>F334+F336+F338+F340</f>
        <v>35</v>
      </c>
      <c r="G333" s="10">
        <f t="shared" ref="G333:I333" si="171">G334+G336+G338+G340</f>
        <v>35</v>
      </c>
      <c r="H333" s="10">
        <f t="shared" si="171"/>
        <v>10</v>
      </c>
      <c r="I333" s="10">
        <f t="shared" si="171"/>
        <v>10</v>
      </c>
      <c r="J333" s="103">
        <f t="shared" ref="J333:J394" si="172">I333/H333*100</f>
        <v>100</v>
      </c>
      <c r="K333" s="10">
        <f t="shared" ref="K333:K396" si="173">I333-H333</f>
        <v>0</v>
      </c>
    </row>
    <row r="334" spans="1:11" ht="45" x14ac:dyDescent="0.25">
      <c r="A334" s="15"/>
      <c r="B334" s="15"/>
      <c r="C334" s="9" t="s">
        <v>421</v>
      </c>
      <c r="D334" s="58"/>
      <c r="E334" s="33" t="s">
        <v>422</v>
      </c>
      <c r="F334" s="10">
        <f>F335</f>
        <v>5</v>
      </c>
      <c r="G334" s="10">
        <f t="shared" ref="G334:I334" si="174">G335</f>
        <v>5</v>
      </c>
      <c r="H334" s="10">
        <f t="shared" si="174"/>
        <v>0</v>
      </c>
      <c r="I334" s="10">
        <f t="shared" si="174"/>
        <v>0</v>
      </c>
      <c r="J334" s="103">
        <v>0</v>
      </c>
      <c r="K334" s="10">
        <f t="shared" si="173"/>
        <v>0</v>
      </c>
    </row>
    <row r="335" spans="1:11" ht="30" x14ac:dyDescent="0.25">
      <c r="A335" s="15"/>
      <c r="B335" s="15"/>
      <c r="C335" s="9"/>
      <c r="D335" s="58">
        <v>200</v>
      </c>
      <c r="E335" s="33" t="s">
        <v>63</v>
      </c>
      <c r="F335" s="10">
        <v>5</v>
      </c>
      <c r="G335" s="10">
        <v>5</v>
      </c>
      <c r="H335" s="10">
        <v>0</v>
      </c>
      <c r="I335" s="10">
        <v>0</v>
      </c>
      <c r="J335" s="103">
        <v>0</v>
      </c>
      <c r="K335" s="10">
        <f t="shared" si="173"/>
        <v>0</v>
      </c>
    </row>
    <row r="336" spans="1:11" ht="60" x14ac:dyDescent="0.25">
      <c r="A336" s="15"/>
      <c r="B336" s="6"/>
      <c r="C336" s="9" t="s">
        <v>423</v>
      </c>
      <c r="D336" s="58"/>
      <c r="E336" s="44" t="s">
        <v>424</v>
      </c>
      <c r="F336" s="10">
        <f>F337</f>
        <v>10</v>
      </c>
      <c r="G336" s="10">
        <f t="shared" ref="G336:I336" si="175">G337</f>
        <v>10</v>
      </c>
      <c r="H336" s="10">
        <f t="shared" si="175"/>
        <v>0</v>
      </c>
      <c r="I336" s="10">
        <f t="shared" si="175"/>
        <v>0</v>
      </c>
      <c r="J336" s="103">
        <v>0</v>
      </c>
      <c r="K336" s="10">
        <f t="shared" si="173"/>
        <v>0</v>
      </c>
    </row>
    <row r="337" spans="1:11" ht="30" x14ac:dyDescent="0.25">
      <c r="A337" s="15"/>
      <c r="B337" s="6"/>
      <c r="C337" s="67"/>
      <c r="D337" s="58">
        <v>200</v>
      </c>
      <c r="E337" s="44" t="s">
        <v>63</v>
      </c>
      <c r="F337" s="10">
        <v>10</v>
      </c>
      <c r="G337" s="10">
        <v>10</v>
      </c>
      <c r="H337" s="10">
        <v>0</v>
      </c>
      <c r="I337" s="10">
        <v>0</v>
      </c>
      <c r="J337" s="103">
        <v>0</v>
      </c>
      <c r="K337" s="10">
        <f t="shared" si="173"/>
        <v>0</v>
      </c>
    </row>
    <row r="338" spans="1:11" ht="30" x14ac:dyDescent="0.25">
      <c r="A338" s="15"/>
      <c r="B338" s="6"/>
      <c r="C338" s="67" t="s">
        <v>425</v>
      </c>
      <c r="D338" s="58"/>
      <c r="E338" s="44" t="s">
        <v>426</v>
      </c>
      <c r="F338" s="10">
        <f>F339</f>
        <v>10</v>
      </c>
      <c r="G338" s="10">
        <f t="shared" ref="G338:I338" si="176">G339</f>
        <v>10</v>
      </c>
      <c r="H338" s="10">
        <f t="shared" si="176"/>
        <v>10</v>
      </c>
      <c r="I338" s="10">
        <f t="shared" si="176"/>
        <v>10</v>
      </c>
      <c r="J338" s="103">
        <f t="shared" si="172"/>
        <v>100</v>
      </c>
      <c r="K338" s="10">
        <f t="shared" si="173"/>
        <v>0</v>
      </c>
    </row>
    <row r="339" spans="1:11" ht="30" x14ac:dyDescent="0.25">
      <c r="A339" s="15"/>
      <c r="B339" s="6"/>
      <c r="C339" s="67"/>
      <c r="D339" s="58">
        <v>200</v>
      </c>
      <c r="E339" s="44" t="s">
        <v>63</v>
      </c>
      <c r="F339" s="10">
        <v>10</v>
      </c>
      <c r="G339" s="10">
        <v>10</v>
      </c>
      <c r="H339" s="10">
        <v>10</v>
      </c>
      <c r="I339" s="10">
        <v>10</v>
      </c>
      <c r="J339" s="103">
        <f t="shared" si="172"/>
        <v>100</v>
      </c>
      <c r="K339" s="10">
        <f t="shared" si="173"/>
        <v>0</v>
      </c>
    </row>
    <row r="340" spans="1:11" ht="30" x14ac:dyDescent="0.25">
      <c r="A340" s="15"/>
      <c r="B340" s="6"/>
      <c r="C340" s="67" t="s">
        <v>427</v>
      </c>
      <c r="D340" s="58"/>
      <c r="E340" s="61" t="s">
        <v>428</v>
      </c>
      <c r="F340" s="10">
        <f>F341</f>
        <v>10</v>
      </c>
      <c r="G340" s="10">
        <f>G341</f>
        <v>10</v>
      </c>
      <c r="H340" s="10">
        <f>H341</f>
        <v>0</v>
      </c>
      <c r="I340" s="10">
        <f>I341</f>
        <v>0</v>
      </c>
      <c r="J340" s="103">
        <v>0</v>
      </c>
      <c r="K340" s="10">
        <f t="shared" si="173"/>
        <v>0</v>
      </c>
    </row>
    <row r="341" spans="1:11" ht="30" x14ac:dyDescent="0.25">
      <c r="A341" s="15"/>
      <c r="B341" s="6"/>
      <c r="C341" s="67"/>
      <c r="D341" s="13">
        <v>200</v>
      </c>
      <c r="E341" s="33" t="s">
        <v>63</v>
      </c>
      <c r="F341" s="10">
        <v>10</v>
      </c>
      <c r="G341" s="10">
        <v>10</v>
      </c>
      <c r="H341" s="10">
        <v>0</v>
      </c>
      <c r="I341" s="10">
        <v>0</v>
      </c>
      <c r="J341" s="103">
        <v>0</v>
      </c>
      <c r="K341" s="10">
        <f t="shared" si="173"/>
        <v>0</v>
      </c>
    </row>
    <row r="342" spans="1:11" ht="15" x14ac:dyDescent="0.25">
      <c r="A342" s="15"/>
      <c r="B342" s="6" t="s">
        <v>429</v>
      </c>
      <c r="C342" s="67"/>
      <c r="D342" s="17"/>
      <c r="E342" s="18" t="s">
        <v>430</v>
      </c>
      <c r="F342" s="10">
        <f t="shared" ref="F342:I347" si="177">F343</f>
        <v>700</v>
      </c>
      <c r="G342" s="10">
        <f>G343+G349</f>
        <v>6924.74</v>
      </c>
      <c r="H342" s="10">
        <f t="shared" ref="H342:I342" si="178">H343+H349</f>
        <v>173.47</v>
      </c>
      <c r="I342" s="10">
        <f t="shared" si="178"/>
        <v>173.47</v>
      </c>
      <c r="J342" s="103">
        <f t="shared" si="172"/>
        <v>100</v>
      </c>
      <c r="K342" s="10">
        <f t="shared" si="173"/>
        <v>0</v>
      </c>
    </row>
    <row r="343" spans="1:11" ht="15" x14ac:dyDescent="0.25">
      <c r="A343" s="15"/>
      <c r="B343" s="6" t="s">
        <v>431</v>
      </c>
      <c r="C343" s="67"/>
      <c r="D343" s="49"/>
      <c r="E343" s="24" t="s">
        <v>432</v>
      </c>
      <c r="F343" s="10">
        <f t="shared" si="177"/>
        <v>700</v>
      </c>
      <c r="G343" s="10">
        <f t="shared" si="177"/>
        <v>582.5</v>
      </c>
      <c r="H343" s="10">
        <f t="shared" si="177"/>
        <v>0</v>
      </c>
      <c r="I343" s="10">
        <f t="shared" si="177"/>
        <v>0</v>
      </c>
      <c r="J343" s="103">
        <v>0</v>
      </c>
      <c r="K343" s="10">
        <f t="shared" si="173"/>
        <v>0</v>
      </c>
    </row>
    <row r="344" spans="1:11" ht="45" x14ac:dyDescent="0.25">
      <c r="A344" s="15"/>
      <c r="B344" s="6"/>
      <c r="C344" s="9" t="s">
        <v>249</v>
      </c>
      <c r="D344" s="13"/>
      <c r="E344" s="4" t="s">
        <v>246</v>
      </c>
      <c r="F344" s="10">
        <f t="shared" si="177"/>
        <v>700</v>
      </c>
      <c r="G344" s="10">
        <f t="shared" si="177"/>
        <v>582.5</v>
      </c>
      <c r="H344" s="10">
        <f t="shared" si="177"/>
        <v>0</v>
      </c>
      <c r="I344" s="10">
        <f t="shared" si="177"/>
        <v>0</v>
      </c>
      <c r="J344" s="103">
        <v>0</v>
      </c>
      <c r="K344" s="10">
        <f t="shared" si="173"/>
        <v>0</v>
      </c>
    </row>
    <row r="345" spans="1:11" ht="45" x14ac:dyDescent="0.25">
      <c r="A345" s="15"/>
      <c r="B345" s="6"/>
      <c r="C345" s="9" t="s">
        <v>433</v>
      </c>
      <c r="D345" s="58"/>
      <c r="E345" s="33" t="s">
        <v>434</v>
      </c>
      <c r="F345" s="10">
        <f t="shared" si="177"/>
        <v>700</v>
      </c>
      <c r="G345" s="10">
        <f t="shared" si="177"/>
        <v>582.5</v>
      </c>
      <c r="H345" s="10">
        <f t="shared" si="177"/>
        <v>0</v>
      </c>
      <c r="I345" s="10">
        <f t="shared" si="177"/>
        <v>0</v>
      </c>
      <c r="J345" s="103">
        <v>0</v>
      </c>
      <c r="K345" s="10">
        <f t="shared" si="173"/>
        <v>0</v>
      </c>
    </row>
    <row r="346" spans="1:11" ht="45" x14ac:dyDescent="0.25">
      <c r="A346" s="15"/>
      <c r="B346" s="6"/>
      <c r="C346" s="67" t="s">
        <v>435</v>
      </c>
      <c r="D346" s="58"/>
      <c r="E346" s="44" t="s">
        <v>436</v>
      </c>
      <c r="F346" s="10">
        <f t="shared" si="177"/>
        <v>700</v>
      </c>
      <c r="G346" s="10">
        <f t="shared" si="177"/>
        <v>582.5</v>
      </c>
      <c r="H346" s="10">
        <f t="shared" si="177"/>
        <v>0</v>
      </c>
      <c r="I346" s="10">
        <f t="shared" si="177"/>
        <v>0</v>
      </c>
      <c r="J346" s="103">
        <v>0</v>
      </c>
      <c r="K346" s="10">
        <f t="shared" si="173"/>
        <v>0</v>
      </c>
    </row>
    <row r="347" spans="1:11" ht="105" x14ac:dyDescent="0.25">
      <c r="A347" s="15"/>
      <c r="B347" s="6"/>
      <c r="C347" s="67" t="s">
        <v>437</v>
      </c>
      <c r="D347" s="58"/>
      <c r="E347" s="44" t="s">
        <v>438</v>
      </c>
      <c r="F347" s="10">
        <f t="shared" si="177"/>
        <v>700</v>
      </c>
      <c r="G347" s="10">
        <f t="shared" si="177"/>
        <v>582.5</v>
      </c>
      <c r="H347" s="10">
        <f t="shared" si="177"/>
        <v>0</v>
      </c>
      <c r="I347" s="10">
        <f t="shared" si="177"/>
        <v>0</v>
      </c>
      <c r="J347" s="103">
        <v>0</v>
      </c>
      <c r="K347" s="10">
        <f t="shared" si="173"/>
        <v>0</v>
      </c>
    </row>
    <row r="348" spans="1:11" ht="35.25" customHeight="1" x14ac:dyDescent="0.25">
      <c r="A348" s="15"/>
      <c r="B348" s="15"/>
      <c r="C348" s="67"/>
      <c r="D348" s="9" t="s">
        <v>439</v>
      </c>
      <c r="E348" s="26" t="s">
        <v>440</v>
      </c>
      <c r="F348" s="10">
        <v>700</v>
      </c>
      <c r="G348" s="10">
        <v>582.5</v>
      </c>
      <c r="H348" s="10">
        <v>0</v>
      </c>
      <c r="I348" s="10">
        <v>0</v>
      </c>
      <c r="J348" s="103">
        <v>0</v>
      </c>
      <c r="K348" s="10">
        <f t="shared" si="173"/>
        <v>0</v>
      </c>
    </row>
    <row r="349" spans="1:11" ht="15" x14ac:dyDescent="0.25">
      <c r="A349" s="15"/>
      <c r="B349" s="53" t="s">
        <v>479</v>
      </c>
      <c r="C349" s="127"/>
      <c r="D349" s="13"/>
      <c r="E349" s="4" t="s">
        <v>480</v>
      </c>
      <c r="F349" s="10" t="s">
        <v>289</v>
      </c>
      <c r="G349" s="103">
        <f>G350+G357</f>
        <v>6342.24</v>
      </c>
      <c r="H349" s="103">
        <f>H350+H357</f>
        <v>173.47</v>
      </c>
      <c r="I349" s="103">
        <f t="shared" ref="I349" si="179">I350+I357</f>
        <v>173.47</v>
      </c>
      <c r="J349" s="103">
        <f t="shared" si="172"/>
        <v>100</v>
      </c>
      <c r="K349" s="10">
        <f t="shared" si="173"/>
        <v>0</v>
      </c>
    </row>
    <row r="350" spans="1:11" ht="45.75" customHeight="1" x14ac:dyDescent="0.25">
      <c r="A350" s="15"/>
      <c r="B350" s="68"/>
      <c r="C350" s="13" t="s">
        <v>194</v>
      </c>
      <c r="D350" s="13"/>
      <c r="E350" s="23" t="s">
        <v>254</v>
      </c>
      <c r="F350" s="10" t="s">
        <v>289</v>
      </c>
      <c r="G350" s="103">
        <f>G351</f>
        <v>3352.24</v>
      </c>
      <c r="H350" s="103">
        <f t="shared" ref="H350:I350" si="180">H351</f>
        <v>173.47</v>
      </c>
      <c r="I350" s="103">
        <f t="shared" si="180"/>
        <v>173.47</v>
      </c>
      <c r="J350" s="103">
        <f t="shared" si="172"/>
        <v>100</v>
      </c>
      <c r="K350" s="10">
        <f t="shared" si="173"/>
        <v>0</v>
      </c>
    </row>
    <row r="351" spans="1:11" ht="105" x14ac:dyDescent="0.25">
      <c r="A351" s="15"/>
      <c r="B351" s="68"/>
      <c r="C351" s="17" t="s">
        <v>195</v>
      </c>
      <c r="D351" s="32"/>
      <c r="E351" s="23" t="s">
        <v>441</v>
      </c>
      <c r="F351" s="10" t="s">
        <v>289</v>
      </c>
      <c r="G351" s="103">
        <f>G352</f>
        <v>3352.24</v>
      </c>
      <c r="H351" s="103">
        <f>H352</f>
        <v>173.47</v>
      </c>
      <c r="I351" s="103">
        <f>I352</f>
        <v>173.47</v>
      </c>
      <c r="J351" s="103">
        <f t="shared" si="172"/>
        <v>100</v>
      </c>
      <c r="K351" s="10">
        <f t="shared" si="173"/>
        <v>0</v>
      </c>
    </row>
    <row r="352" spans="1:11" ht="45.75" customHeight="1" x14ac:dyDescent="0.25">
      <c r="A352" s="15"/>
      <c r="B352" s="68"/>
      <c r="C352" s="17" t="s">
        <v>196</v>
      </c>
      <c r="D352" s="32"/>
      <c r="E352" s="23" t="s">
        <v>71</v>
      </c>
      <c r="F352" s="10" t="s">
        <v>289</v>
      </c>
      <c r="G352" s="103">
        <f>G353+G355</f>
        <v>3352.24</v>
      </c>
      <c r="H352" s="103">
        <f>H353+H355</f>
        <v>173.47</v>
      </c>
      <c r="I352" s="103">
        <f t="shared" ref="I352" si="181">I353+I355</f>
        <v>173.47</v>
      </c>
      <c r="J352" s="103">
        <f t="shared" si="172"/>
        <v>100</v>
      </c>
      <c r="K352" s="10">
        <f t="shared" si="173"/>
        <v>0</v>
      </c>
    </row>
    <row r="353" spans="1:11" ht="30" x14ac:dyDescent="0.25">
      <c r="A353" s="15"/>
      <c r="B353" s="68"/>
      <c r="C353" s="17" t="s">
        <v>197</v>
      </c>
      <c r="D353" s="32"/>
      <c r="E353" s="18" t="s">
        <v>278</v>
      </c>
      <c r="F353" s="10" t="s">
        <v>289</v>
      </c>
      <c r="G353" s="10">
        <f>G354</f>
        <v>3352.2</v>
      </c>
      <c r="H353" s="10">
        <f t="shared" ref="H353:I353" si="182">H354</f>
        <v>173.43</v>
      </c>
      <c r="I353" s="10">
        <f t="shared" si="182"/>
        <v>173.43</v>
      </c>
      <c r="J353" s="103">
        <f t="shared" si="172"/>
        <v>100</v>
      </c>
      <c r="K353" s="10">
        <f t="shared" si="173"/>
        <v>0</v>
      </c>
    </row>
    <row r="354" spans="1:11" ht="30" x14ac:dyDescent="0.25">
      <c r="A354" s="15"/>
      <c r="B354" s="68"/>
      <c r="C354" s="17"/>
      <c r="D354" s="128" t="s">
        <v>1</v>
      </c>
      <c r="E354" s="4" t="s">
        <v>63</v>
      </c>
      <c r="F354" s="10" t="s">
        <v>289</v>
      </c>
      <c r="G354" s="10">
        <v>3352.2</v>
      </c>
      <c r="H354" s="10">
        <v>173.43</v>
      </c>
      <c r="I354" s="10">
        <v>173.43</v>
      </c>
      <c r="J354" s="103">
        <f t="shared" si="172"/>
        <v>100</v>
      </c>
      <c r="K354" s="10">
        <f t="shared" si="173"/>
        <v>0</v>
      </c>
    </row>
    <row r="355" spans="1:11" ht="30" x14ac:dyDescent="0.25">
      <c r="A355" s="15"/>
      <c r="B355" s="68"/>
      <c r="C355" s="17" t="s">
        <v>482</v>
      </c>
      <c r="D355" s="32"/>
      <c r="E355" s="18" t="s">
        <v>481</v>
      </c>
      <c r="F355" s="10" t="s">
        <v>289</v>
      </c>
      <c r="G355" s="103">
        <f>G356</f>
        <v>0.04</v>
      </c>
      <c r="H355" s="103">
        <f t="shared" ref="H355:I355" si="183">H356</f>
        <v>0.04</v>
      </c>
      <c r="I355" s="103">
        <f t="shared" si="183"/>
        <v>0.04</v>
      </c>
      <c r="J355" s="103">
        <f t="shared" si="172"/>
        <v>100</v>
      </c>
      <c r="K355" s="10">
        <f t="shared" si="173"/>
        <v>0</v>
      </c>
    </row>
    <row r="356" spans="1:11" ht="30" x14ac:dyDescent="0.25">
      <c r="A356" s="15"/>
      <c r="B356" s="68"/>
      <c r="C356" s="17"/>
      <c r="D356" s="128" t="s">
        <v>1</v>
      </c>
      <c r="E356" s="4" t="s">
        <v>63</v>
      </c>
      <c r="F356" s="10" t="s">
        <v>289</v>
      </c>
      <c r="G356" s="103">
        <v>0.04</v>
      </c>
      <c r="H356" s="103">
        <v>0.04</v>
      </c>
      <c r="I356" s="103">
        <v>0.04</v>
      </c>
      <c r="J356" s="103">
        <f t="shared" si="172"/>
        <v>100</v>
      </c>
      <c r="K356" s="10">
        <f t="shared" si="173"/>
        <v>0</v>
      </c>
    </row>
    <row r="357" spans="1:11" ht="45.75" customHeight="1" x14ac:dyDescent="0.25">
      <c r="A357" s="15"/>
      <c r="B357" s="68"/>
      <c r="C357" s="9" t="s">
        <v>449</v>
      </c>
      <c r="D357" s="9"/>
      <c r="E357" s="31" t="s">
        <v>450</v>
      </c>
      <c r="F357" s="10" t="s">
        <v>289</v>
      </c>
      <c r="G357" s="103">
        <f>G358</f>
        <v>2990</v>
      </c>
      <c r="H357" s="103">
        <f t="shared" ref="H357:I359" si="184">H358</f>
        <v>0</v>
      </c>
      <c r="I357" s="103">
        <f t="shared" si="184"/>
        <v>0</v>
      </c>
      <c r="J357" s="103">
        <v>0</v>
      </c>
      <c r="K357" s="10">
        <f t="shared" si="173"/>
        <v>0</v>
      </c>
    </row>
    <row r="358" spans="1:11" ht="45.75" customHeight="1" x14ac:dyDescent="0.25">
      <c r="A358" s="15"/>
      <c r="B358" s="68"/>
      <c r="C358" s="9" t="s">
        <v>451</v>
      </c>
      <c r="D358" s="9"/>
      <c r="E358" s="31" t="s">
        <v>452</v>
      </c>
      <c r="F358" s="10" t="s">
        <v>289</v>
      </c>
      <c r="G358" s="103">
        <f>G359</f>
        <v>2990</v>
      </c>
      <c r="H358" s="103">
        <f t="shared" si="184"/>
        <v>0</v>
      </c>
      <c r="I358" s="103">
        <f t="shared" si="184"/>
        <v>0</v>
      </c>
      <c r="J358" s="103">
        <v>0</v>
      </c>
      <c r="K358" s="10">
        <f t="shared" si="173"/>
        <v>0</v>
      </c>
    </row>
    <row r="359" spans="1:11" ht="30" x14ac:dyDescent="0.25">
      <c r="A359" s="15"/>
      <c r="B359" s="68"/>
      <c r="C359" s="9" t="s">
        <v>483</v>
      </c>
      <c r="D359" s="9"/>
      <c r="E359" s="31" t="s">
        <v>454</v>
      </c>
      <c r="F359" s="10" t="s">
        <v>289</v>
      </c>
      <c r="G359" s="103">
        <f>G360</f>
        <v>2990</v>
      </c>
      <c r="H359" s="103">
        <f t="shared" si="184"/>
        <v>0</v>
      </c>
      <c r="I359" s="103">
        <f t="shared" si="184"/>
        <v>0</v>
      </c>
      <c r="J359" s="103">
        <v>0</v>
      </c>
      <c r="K359" s="10">
        <f t="shared" si="173"/>
        <v>0</v>
      </c>
    </row>
    <row r="360" spans="1:11" ht="30" x14ac:dyDescent="0.25">
      <c r="A360" s="15"/>
      <c r="B360" s="68"/>
      <c r="C360" s="9"/>
      <c r="D360" s="9" t="s">
        <v>1</v>
      </c>
      <c r="E360" s="31" t="s">
        <v>63</v>
      </c>
      <c r="F360" s="10" t="s">
        <v>289</v>
      </c>
      <c r="G360" s="103">
        <v>2990</v>
      </c>
      <c r="H360" s="103">
        <v>0</v>
      </c>
      <c r="I360" s="103">
        <v>0</v>
      </c>
      <c r="J360" s="103">
        <v>0</v>
      </c>
      <c r="K360" s="10">
        <f t="shared" si="173"/>
        <v>0</v>
      </c>
    </row>
    <row r="361" spans="1:11" ht="15" x14ac:dyDescent="0.25">
      <c r="A361" s="15"/>
      <c r="B361" s="22" t="s">
        <v>142</v>
      </c>
      <c r="C361" s="67"/>
      <c r="D361" s="17"/>
      <c r="E361" s="44" t="s">
        <v>143</v>
      </c>
      <c r="F361" s="10">
        <f>F362</f>
        <v>3530.2</v>
      </c>
      <c r="G361" s="10">
        <f t="shared" ref="G361:I362" si="185">G362</f>
        <v>178</v>
      </c>
      <c r="H361" s="10">
        <f t="shared" si="185"/>
        <v>0</v>
      </c>
      <c r="I361" s="10">
        <f t="shared" si="185"/>
        <v>0</v>
      </c>
      <c r="J361" s="103">
        <v>0</v>
      </c>
      <c r="K361" s="10">
        <f t="shared" si="173"/>
        <v>0</v>
      </c>
    </row>
    <row r="362" spans="1:11" ht="30" x14ac:dyDescent="0.25">
      <c r="A362" s="15"/>
      <c r="B362" s="22" t="s">
        <v>144</v>
      </c>
      <c r="C362" s="67"/>
      <c r="D362" s="13"/>
      <c r="E362" s="4" t="s">
        <v>145</v>
      </c>
      <c r="F362" s="10">
        <f>F363</f>
        <v>3530.2</v>
      </c>
      <c r="G362" s="10">
        <f t="shared" si="185"/>
        <v>178</v>
      </c>
      <c r="H362" s="10">
        <f t="shared" si="185"/>
        <v>0</v>
      </c>
      <c r="I362" s="10">
        <f t="shared" si="185"/>
        <v>0</v>
      </c>
      <c r="J362" s="103">
        <v>0</v>
      </c>
      <c r="K362" s="10">
        <f t="shared" si="173"/>
        <v>0</v>
      </c>
    </row>
    <row r="363" spans="1:11" ht="50.25" customHeight="1" x14ac:dyDescent="0.25">
      <c r="A363" s="15"/>
      <c r="B363" s="15"/>
      <c r="C363" s="67" t="s">
        <v>194</v>
      </c>
      <c r="D363" s="17"/>
      <c r="E363" s="33" t="s">
        <v>254</v>
      </c>
      <c r="F363" s="10">
        <f>F364+F368</f>
        <v>3530.2</v>
      </c>
      <c r="G363" s="10">
        <f t="shared" ref="G363:I363" si="186">G364+G368</f>
        <v>178</v>
      </c>
      <c r="H363" s="10">
        <f t="shared" si="186"/>
        <v>0</v>
      </c>
      <c r="I363" s="10">
        <f t="shared" si="186"/>
        <v>0</v>
      </c>
      <c r="J363" s="103">
        <v>0</v>
      </c>
      <c r="K363" s="10">
        <f t="shared" si="173"/>
        <v>0</v>
      </c>
    </row>
    <row r="364" spans="1:11" ht="91.5" customHeight="1" x14ac:dyDescent="0.25">
      <c r="A364" s="15"/>
      <c r="B364" s="15"/>
      <c r="C364" s="22" t="s">
        <v>195</v>
      </c>
      <c r="D364" s="13"/>
      <c r="E364" s="4" t="s">
        <v>441</v>
      </c>
      <c r="F364" s="10">
        <f>F365</f>
        <v>3352.2</v>
      </c>
      <c r="G364" s="10">
        <f t="shared" ref="G364:I366" si="187">G365</f>
        <v>0</v>
      </c>
      <c r="H364" s="10">
        <f t="shared" si="187"/>
        <v>0</v>
      </c>
      <c r="I364" s="10">
        <f t="shared" si="187"/>
        <v>0</v>
      </c>
      <c r="J364" s="103">
        <v>0</v>
      </c>
      <c r="K364" s="10">
        <f t="shared" si="173"/>
        <v>0</v>
      </c>
    </row>
    <row r="365" spans="1:11" ht="45" x14ac:dyDescent="0.25">
      <c r="A365" s="15"/>
      <c r="B365" s="15"/>
      <c r="C365" s="67" t="s">
        <v>196</v>
      </c>
      <c r="D365" s="17"/>
      <c r="E365" s="33" t="s">
        <v>71</v>
      </c>
      <c r="F365" s="10">
        <f>F366</f>
        <v>3352.2</v>
      </c>
      <c r="G365" s="10">
        <f t="shared" si="187"/>
        <v>0</v>
      </c>
      <c r="H365" s="10">
        <f t="shared" si="187"/>
        <v>0</v>
      </c>
      <c r="I365" s="10">
        <f t="shared" si="187"/>
        <v>0</v>
      </c>
      <c r="J365" s="103">
        <v>0</v>
      </c>
      <c r="K365" s="10">
        <f t="shared" si="173"/>
        <v>0</v>
      </c>
    </row>
    <row r="366" spans="1:11" ht="30" x14ac:dyDescent="0.25">
      <c r="A366" s="15"/>
      <c r="B366" s="15"/>
      <c r="C366" s="22" t="s">
        <v>197</v>
      </c>
      <c r="D366" s="13"/>
      <c r="E366" s="4" t="s">
        <v>278</v>
      </c>
      <c r="F366" s="10">
        <f>F367</f>
        <v>3352.2</v>
      </c>
      <c r="G366" s="10">
        <f t="shared" si="187"/>
        <v>0</v>
      </c>
      <c r="H366" s="10">
        <f t="shared" si="187"/>
        <v>0</v>
      </c>
      <c r="I366" s="10">
        <f t="shared" si="187"/>
        <v>0</v>
      </c>
      <c r="J366" s="103">
        <v>0</v>
      </c>
      <c r="K366" s="10">
        <f t="shared" si="173"/>
        <v>0</v>
      </c>
    </row>
    <row r="367" spans="1:11" ht="30" x14ac:dyDescent="0.25">
      <c r="A367" s="15"/>
      <c r="B367" s="13"/>
      <c r="C367" s="13"/>
      <c r="D367" s="13" t="s">
        <v>1</v>
      </c>
      <c r="E367" s="14" t="s">
        <v>63</v>
      </c>
      <c r="F367" s="10">
        <v>3352.2</v>
      </c>
      <c r="G367" s="10">
        <v>0</v>
      </c>
      <c r="H367" s="10">
        <v>0</v>
      </c>
      <c r="I367" s="10">
        <f t="shared" ref="I367" si="188">I368</f>
        <v>0</v>
      </c>
      <c r="J367" s="103">
        <v>0</v>
      </c>
      <c r="K367" s="10">
        <f t="shared" si="173"/>
        <v>0</v>
      </c>
    </row>
    <row r="368" spans="1:11" ht="60" x14ac:dyDescent="0.25">
      <c r="A368" s="15"/>
      <c r="B368" s="15"/>
      <c r="C368" s="9" t="s">
        <v>198</v>
      </c>
      <c r="D368" s="9"/>
      <c r="E368" s="16" t="s">
        <v>26</v>
      </c>
      <c r="F368" s="10">
        <f>F369</f>
        <v>178</v>
      </c>
      <c r="G368" s="10">
        <f t="shared" ref="G368:I368" si="189">G369</f>
        <v>178</v>
      </c>
      <c r="H368" s="10">
        <f t="shared" si="189"/>
        <v>0</v>
      </c>
      <c r="I368" s="10">
        <f t="shared" si="189"/>
        <v>0</v>
      </c>
      <c r="J368" s="103">
        <v>0</v>
      </c>
      <c r="K368" s="10">
        <f t="shared" si="173"/>
        <v>0</v>
      </c>
    </row>
    <row r="369" spans="1:11" ht="75" x14ac:dyDescent="0.25">
      <c r="A369" s="15"/>
      <c r="B369" s="15"/>
      <c r="C369" s="9" t="s">
        <v>199</v>
      </c>
      <c r="D369" s="9"/>
      <c r="E369" s="16" t="s">
        <v>442</v>
      </c>
      <c r="F369" s="10">
        <f>F370</f>
        <v>178</v>
      </c>
      <c r="G369" s="10">
        <f t="shared" ref="G369:I369" si="190">G370</f>
        <v>178</v>
      </c>
      <c r="H369" s="10">
        <f t="shared" si="190"/>
        <v>0</v>
      </c>
      <c r="I369" s="10">
        <f t="shared" si="190"/>
        <v>0</v>
      </c>
      <c r="J369" s="103">
        <v>0</v>
      </c>
      <c r="K369" s="10">
        <f t="shared" si="173"/>
        <v>0</v>
      </c>
    </row>
    <row r="370" spans="1:11" ht="75" x14ac:dyDescent="0.25">
      <c r="A370" s="15"/>
      <c r="B370" s="15"/>
      <c r="C370" s="9" t="s">
        <v>200</v>
      </c>
      <c r="D370" s="9"/>
      <c r="E370" s="68" t="s">
        <v>170</v>
      </c>
      <c r="F370" s="10">
        <f>F371+F373</f>
        <v>178</v>
      </c>
      <c r="G370" s="10">
        <f>G371+G372</f>
        <v>178</v>
      </c>
      <c r="H370" s="10">
        <f t="shared" ref="H370:I370" si="191">H371+H372</f>
        <v>0</v>
      </c>
      <c r="I370" s="10">
        <f t="shared" si="191"/>
        <v>0</v>
      </c>
      <c r="J370" s="103">
        <v>0</v>
      </c>
      <c r="K370" s="10">
        <f t="shared" si="173"/>
        <v>0</v>
      </c>
    </row>
    <row r="371" spans="1:11" ht="30" x14ac:dyDescent="0.25">
      <c r="A371" s="15"/>
      <c r="B371" s="15"/>
      <c r="C371" s="9"/>
      <c r="D371" s="9" t="s">
        <v>1</v>
      </c>
      <c r="E371" s="23" t="s">
        <v>63</v>
      </c>
      <c r="F371" s="10">
        <v>133</v>
      </c>
      <c r="G371" s="10">
        <v>133</v>
      </c>
      <c r="H371" s="10">
        <f>H373</f>
        <v>0</v>
      </c>
      <c r="I371" s="10">
        <f>I373</f>
        <v>0</v>
      </c>
      <c r="J371" s="103">
        <v>0</v>
      </c>
      <c r="K371" s="10">
        <f t="shared" si="173"/>
        <v>0</v>
      </c>
    </row>
    <row r="372" spans="1:11" ht="30" x14ac:dyDescent="0.25">
      <c r="A372" s="15"/>
      <c r="B372" s="15"/>
      <c r="C372" s="9"/>
      <c r="D372" s="22" t="s">
        <v>2</v>
      </c>
      <c r="E372" s="34" t="s">
        <v>3</v>
      </c>
      <c r="F372" s="10" t="s">
        <v>289</v>
      </c>
      <c r="G372" s="10">
        <v>45</v>
      </c>
      <c r="H372" s="10">
        <v>0</v>
      </c>
      <c r="I372" s="10">
        <v>0</v>
      </c>
      <c r="J372" s="103">
        <v>0</v>
      </c>
      <c r="K372" s="10">
        <f t="shared" si="173"/>
        <v>0</v>
      </c>
    </row>
    <row r="373" spans="1:11" ht="15.75" customHeight="1" x14ac:dyDescent="0.25">
      <c r="A373" s="15"/>
      <c r="B373" s="15"/>
      <c r="C373" s="9"/>
      <c r="D373" s="58" t="s">
        <v>8</v>
      </c>
      <c r="E373" s="4" t="s">
        <v>9</v>
      </c>
      <c r="F373" s="10">
        <v>45</v>
      </c>
      <c r="G373" s="10">
        <v>0</v>
      </c>
      <c r="H373" s="10">
        <v>0</v>
      </c>
      <c r="I373" s="10">
        <v>0</v>
      </c>
      <c r="J373" s="103">
        <v>0</v>
      </c>
      <c r="K373" s="10">
        <f t="shared" si="173"/>
        <v>0</v>
      </c>
    </row>
    <row r="374" spans="1:11" ht="15" x14ac:dyDescent="0.25">
      <c r="A374" s="15"/>
      <c r="B374" s="113" t="s">
        <v>146</v>
      </c>
      <c r="C374" s="9"/>
      <c r="D374" s="58"/>
      <c r="E374" s="33" t="s">
        <v>279</v>
      </c>
      <c r="F374" s="10">
        <f t="shared" ref="F374:I378" si="192">F375</f>
        <v>2254.4</v>
      </c>
      <c r="G374" s="10">
        <f t="shared" si="192"/>
        <v>2254.4</v>
      </c>
      <c r="H374" s="10">
        <f t="shared" si="192"/>
        <v>323.3</v>
      </c>
      <c r="I374" s="10">
        <f t="shared" si="192"/>
        <v>323.3</v>
      </c>
      <c r="J374" s="103">
        <f t="shared" si="172"/>
        <v>100</v>
      </c>
      <c r="K374" s="10">
        <f t="shared" si="173"/>
        <v>0</v>
      </c>
    </row>
    <row r="375" spans="1:11" ht="15" x14ac:dyDescent="0.25">
      <c r="A375" s="15"/>
      <c r="B375" s="113" t="s">
        <v>147</v>
      </c>
      <c r="C375" s="9"/>
      <c r="D375" s="58"/>
      <c r="E375" s="4" t="s">
        <v>148</v>
      </c>
      <c r="F375" s="10">
        <f t="shared" si="192"/>
        <v>2254.4</v>
      </c>
      <c r="G375" s="10">
        <f t="shared" si="192"/>
        <v>2254.4</v>
      </c>
      <c r="H375" s="10">
        <f t="shared" si="192"/>
        <v>323.3</v>
      </c>
      <c r="I375" s="10">
        <f t="shared" si="192"/>
        <v>323.3</v>
      </c>
      <c r="J375" s="103">
        <f t="shared" si="172"/>
        <v>100</v>
      </c>
      <c r="K375" s="10">
        <f t="shared" si="173"/>
        <v>0</v>
      </c>
    </row>
    <row r="376" spans="1:11" ht="45" x14ac:dyDescent="0.25">
      <c r="A376" s="15"/>
      <c r="B376" s="15"/>
      <c r="C376" s="9" t="s">
        <v>88</v>
      </c>
      <c r="D376" s="9"/>
      <c r="E376" s="16" t="s">
        <v>174</v>
      </c>
      <c r="F376" s="10">
        <f t="shared" si="192"/>
        <v>2254.4</v>
      </c>
      <c r="G376" s="10">
        <f t="shared" si="192"/>
        <v>2254.4</v>
      </c>
      <c r="H376" s="10">
        <f t="shared" si="192"/>
        <v>323.3</v>
      </c>
      <c r="I376" s="10">
        <f t="shared" si="192"/>
        <v>323.3</v>
      </c>
      <c r="J376" s="103">
        <f t="shared" si="172"/>
        <v>100</v>
      </c>
      <c r="K376" s="10">
        <f t="shared" si="173"/>
        <v>0</v>
      </c>
    </row>
    <row r="377" spans="1:11" ht="45" x14ac:dyDescent="0.25">
      <c r="A377" s="15"/>
      <c r="B377" s="15"/>
      <c r="C377" s="9" t="s">
        <v>201</v>
      </c>
      <c r="D377" s="9"/>
      <c r="E377" s="16" t="s">
        <v>175</v>
      </c>
      <c r="F377" s="10">
        <f t="shared" si="192"/>
        <v>2254.4</v>
      </c>
      <c r="G377" s="10">
        <f t="shared" si="192"/>
        <v>2254.4</v>
      </c>
      <c r="H377" s="10">
        <f t="shared" si="192"/>
        <v>323.3</v>
      </c>
      <c r="I377" s="10">
        <f t="shared" si="192"/>
        <v>323.3</v>
      </c>
      <c r="J377" s="103">
        <f t="shared" si="172"/>
        <v>100</v>
      </c>
      <c r="K377" s="10">
        <f t="shared" si="173"/>
        <v>0</v>
      </c>
    </row>
    <row r="378" spans="1:11" ht="45" x14ac:dyDescent="0.25">
      <c r="A378" s="15"/>
      <c r="B378" s="15"/>
      <c r="C378" s="9" t="s">
        <v>202</v>
      </c>
      <c r="D378" s="9"/>
      <c r="E378" s="23" t="s">
        <v>89</v>
      </c>
      <c r="F378" s="10">
        <f t="shared" si="192"/>
        <v>2254.4</v>
      </c>
      <c r="G378" s="10">
        <f t="shared" si="192"/>
        <v>2254.4</v>
      </c>
      <c r="H378" s="10">
        <f t="shared" si="192"/>
        <v>323.3</v>
      </c>
      <c r="I378" s="10">
        <f t="shared" si="192"/>
        <v>323.3</v>
      </c>
      <c r="J378" s="103">
        <f t="shared" si="172"/>
        <v>100</v>
      </c>
      <c r="K378" s="10">
        <f t="shared" si="173"/>
        <v>0</v>
      </c>
    </row>
    <row r="379" spans="1:11" ht="30.75" customHeight="1" x14ac:dyDescent="0.25">
      <c r="A379" s="15"/>
      <c r="B379" s="15"/>
      <c r="C379" s="9" t="s">
        <v>203</v>
      </c>
      <c r="D379" s="58"/>
      <c r="E379" s="4" t="s">
        <v>11</v>
      </c>
      <c r="F379" s="10">
        <f>F380+F381+F383</f>
        <v>2254.4</v>
      </c>
      <c r="G379" s="10">
        <f>G380+G381+G383+G382</f>
        <v>2254.4</v>
      </c>
      <c r="H379" s="10">
        <f t="shared" ref="H379:I379" si="193">H380+H381+H383+H382</f>
        <v>323.3</v>
      </c>
      <c r="I379" s="10">
        <f t="shared" si="193"/>
        <v>323.3</v>
      </c>
      <c r="J379" s="103">
        <f t="shared" si="172"/>
        <v>100</v>
      </c>
      <c r="K379" s="10">
        <f t="shared" si="173"/>
        <v>0</v>
      </c>
    </row>
    <row r="380" spans="1:11" ht="75" x14ac:dyDescent="0.25">
      <c r="A380" s="15"/>
      <c r="B380" s="15"/>
      <c r="C380" s="9"/>
      <c r="D380" s="9" t="s">
        <v>0</v>
      </c>
      <c r="E380" s="23" t="s">
        <v>62</v>
      </c>
      <c r="F380" s="10">
        <v>50</v>
      </c>
      <c r="G380" s="10">
        <v>0</v>
      </c>
      <c r="H380" s="10">
        <v>0</v>
      </c>
      <c r="I380" s="10">
        <v>0</v>
      </c>
      <c r="J380" s="103">
        <v>0</v>
      </c>
      <c r="K380" s="10">
        <f t="shared" si="173"/>
        <v>0</v>
      </c>
    </row>
    <row r="381" spans="1:11" ht="31.5" customHeight="1" x14ac:dyDescent="0.25">
      <c r="A381" s="15"/>
      <c r="B381" s="15"/>
      <c r="C381" s="9"/>
      <c r="D381" s="58" t="s">
        <v>1</v>
      </c>
      <c r="E381" s="4" t="s">
        <v>63</v>
      </c>
      <c r="F381" s="10">
        <v>1904.4</v>
      </c>
      <c r="G381" s="10">
        <v>1869.4</v>
      </c>
      <c r="H381" s="10">
        <v>313.3</v>
      </c>
      <c r="I381" s="10">
        <v>313.3</v>
      </c>
      <c r="J381" s="103">
        <f t="shared" si="172"/>
        <v>100</v>
      </c>
      <c r="K381" s="10">
        <f t="shared" si="173"/>
        <v>0</v>
      </c>
    </row>
    <row r="382" spans="1:11" ht="31.5" customHeight="1" x14ac:dyDescent="0.25">
      <c r="A382" s="15"/>
      <c r="B382" s="15"/>
      <c r="C382" s="9"/>
      <c r="D382" s="22" t="s">
        <v>2</v>
      </c>
      <c r="E382" s="34" t="s">
        <v>3</v>
      </c>
      <c r="F382" s="10" t="s">
        <v>289</v>
      </c>
      <c r="G382" s="10">
        <v>85</v>
      </c>
      <c r="H382" s="10">
        <v>10</v>
      </c>
      <c r="I382" s="10">
        <v>10</v>
      </c>
      <c r="J382" s="103">
        <f t="shared" si="172"/>
        <v>100</v>
      </c>
      <c r="K382" s="10">
        <f t="shared" si="173"/>
        <v>0</v>
      </c>
    </row>
    <row r="383" spans="1:11" ht="45" x14ac:dyDescent="0.25">
      <c r="A383" s="15"/>
      <c r="B383" s="60"/>
      <c r="C383" s="53"/>
      <c r="D383" s="54" t="s">
        <v>4</v>
      </c>
      <c r="E383" s="14" t="s">
        <v>20</v>
      </c>
      <c r="F383" s="52">
        <v>300</v>
      </c>
      <c r="G383" s="52">
        <v>300</v>
      </c>
      <c r="H383" s="52">
        <v>0</v>
      </c>
      <c r="I383" s="52">
        <v>0</v>
      </c>
      <c r="J383" s="103">
        <v>0</v>
      </c>
      <c r="K383" s="10">
        <f t="shared" si="173"/>
        <v>0</v>
      </c>
    </row>
    <row r="384" spans="1:11" ht="15" x14ac:dyDescent="0.25">
      <c r="A384" s="15"/>
      <c r="B384" s="60" t="s">
        <v>105</v>
      </c>
      <c r="C384" s="60"/>
      <c r="D384" s="60" t="s">
        <v>22</v>
      </c>
      <c r="E384" s="59" t="s">
        <v>106</v>
      </c>
      <c r="F384" s="52">
        <f>F385+F391+F407</f>
        <v>12771.2</v>
      </c>
      <c r="G384" s="52">
        <f>G385+G391+G407</f>
        <v>14567.5</v>
      </c>
      <c r="H384" s="52">
        <f>H385+H391+H407</f>
        <v>1927.4</v>
      </c>
      <c r="I384" s="52">
        <f>I385+I391+I407</f>
        <v>1197.5</v>
      </c>
      <c r="J384" s="103">
        <f t="shared" si="172"/>
        <v>62.130331015876308</v>
      </c>
      <c r="K384" s="10">
        <f t="shared" si="173"/>
        <v>-729.90000000000009</v>
      </c>
    </row>
    <row r="385" spans="1:11" ht="15" x14ac:dyDescent="0.25">
      <c r="A385" s="15"/>
      <c r="B385" s="22" t="s">
        <v>149</v>
      </c>
      <c r="C385" s="60" t="s">
        <v>22</v>
      </c>
      <c r="D385" s="60" t="s">
        <v>22</v>
      </c>
      <c r="E385" s="16" t="s">
        <v>150</v>
      </c>
      <c r="F385" s="10">
        <f>F386</f>
        <v>4865</v>
      </c>
      <c r="G385" s="10">
        <f t="shared" ref="G385:I389" si="194">G386</f>
        <v>4865</v>
      </c>
      <c r="H385" s="10">
        <f t="shared" si="194"/>
        <v>1197.5</v>
      </c>
      <c r="I385" s="10">
        <f t="shared" si="194"/>
        <v>1197.5</v>
      </c>
      <c r="J385" s="103">
        <f t="shared" si="172"/>
        <v>100</v>
      </c>
      <c r="K385" s="10">
        <f t="shared" si="173"/>
        <v>0</v>
      </c>
    </row>
    <row r="386" spans="1:11" ht="45" x14ac:dyDescent="0.25">
      <c r="A386" s="15"/>
      <c r="B386" s="22"/>
      <c r="C386" s="21" t="s">
        <v>183</v>
      </c>
      <c r="D386" s="22"/>
      <c r="E386" s="16" t="s">
        <v>171</v>
      </c>
      <c r="F386" s="10">
        <f>F387</f>
        <v>4865</v>
      </c>
      <c r="G386" s="10">
        <f t="shared" si="194"/>
        <v>4865</v>
      </c>
      <c r="H386" s="10">
        <f t="shared" si="194"/>
        <v>1197.5</v>
      </c>
      <c r="I386" s="10">
        <f t="shared" si="194"/>
        <v>1197.5</v>
      </c>
      <c r="J386" s="103">
        <f t="shared" si="172"/>
        <v>100</v>
      </c>
      <c r="K386" s="10">
        <f t="shared" si="173"/>
        <v>0</v>
      </c>
    </row>
    <row r="387" spans="1:11" ht="60" x14ac:dyDescent="0.25">
      <c r="A387" s="15"/>
      <c r="B387" s="22"/>
      <c r="C387" s="21" t="s">
        <v>184</v>
      </c>
      <c r="D387" s="22"/>
      <c r="E387" s="16" t="s">
        <v>173</v>
      </c>
      <c r="F387" s="10">
        <f>F388</f>
        <v>4865</v>
      </c>
      <c r="G387" s="10">
        <f t="shared" si="194"/>
        <v>4865</v>
      </c>
      <c r="H387" s="10">
        <f t="shared" si="194"/>
        <v>1197.5</v>
      </c>
      <c r="I387" s="10">
        <f t="shared" si="194"/>
        <v>1197.5</v>
      </c>
      <c r="J387" s="103">
        <f t="shared" si="172"/>
        <v>100</v>
      </c>
      <c r="K387" s="10">
        <f t="shared" si="173"/>
        <v>0</v>
      </c>
    </row>
    <row r="388" spans="1:11" ht="60" x14ac:dyDescent="0.25">
      <c r="A388" s="15"/>
      <c r="B388" s="22"/>
      <c r="C388" s="21" t="s">
        <v>274</v>
      </c>
      <c r="D388" s="22"/>
      <c r="E388" s="18" t="s">
        <v>86</v>
      </c>
      <c r="F388" s="10">
        <f>F389</f>
        <v>4865</v>
      </c>
      <c r="G388" s="10">
        <f t="shared" si="194"/>
        <v>4865</v>
      </c>
      <c r="H388" s="10">
        <f t="shared" si="194"/>
        <v>1197.5</v>
      </c>
      <c r="I388" s="10">
        <f t="shared" si="194"/>
        <v>1197.5</v>
      </c>
      <c r="J388" s="103">
        <f t="shared" si="172"/>
        <v>100</v>
      </c>
      <c r="K388" s="10">
        <f t="shared" si="173"/>
        <v>0</v>
      </c>
    </row>
    <row r="389" spans="1:11" ht="33" customHeight="1" x14ac:dyDescent="0.25">
      <c r="A389" s="15"/>
      <c r="B389" s="22"/>
      <c r="C389" s="21" t="s">
        <v>275</v>
      </c>
      <c r="D389" s="28"/>
      <c r="E389" s="4" t="s">
        <v>6</v>
      </c>
      <c r="F389" s="10">
        <f>F390</f>
        <v>4865</v>
      </c>
      <c r="G389" s="10">
        <f t="shared" si="194"/>
        <v>4865</v>
      </c>
      <c r="H389" s="10">
        <f t="shared" si="194"/>
        <v>1197.5</v>
      </c>
      <c r="I389" s="10">
        <f t="shared" si="194"/>
        <v>1197.5</v>
      </c>
      <c r="J389" s="103">
        <f t="shared" si="172"/>
        <v>100</v>
      </c>
      <c r="K389" s="10">
        <f t="shared" si="173"/>
        <v>0</v>
      </c>
    </row>
    <row r="390" spans="1:11" ht="30" x14ac:dyDescent="0.25">
      <c r="A390" s="15"/>
      <c r="B390" s="22"/>
      <c r="C390" s="21"/>
      <c r="D390" s="22" t="s">
        <v>2</v>
      </c>
      <c r="E390" s="18" t="s">
        <v>3</v>
      </c>
      <c r="F390" s="10">
        <f>4832.1+32.9</f>
        <v>4865</v>
      </c>
      <c r="G390" s="10">
        <v>4865</v>
      </c>
      <c r="H390" s="10">
        <v>1197.5</v>
      </c>
      <c r="I390" s="10">
        <v>1197.5</v>
      </c>
      <c r="J390" s="103">
        <f t="shared" si="172"/>
        <v>100</v>
      </c>
      <c r="K390" s="10">
        <f t="shared" si="173"/>
        <v>0</v>
      </c>
    </row>
    <row r="391" spans="1:11" ht="15" x14ac:dyDescent="0.25">
      <c r="A391" s="15"/>
      <c r="B391" s="22" t="s">
        <v>107</v>
      </c>
      <c r="C391" s="21"/>
      <c r="D391" s="28"/>
      <c r="E391" s="4" t="s">
        <v>108</v>
      </c>
      <c r="F391" s="10">
        <f>F392</f>
        <v>955.5</v>
      </c>
      <c r="G391" s="10">
        <f t="shared" ref="G391:I393" si="195">G392</f>
        <v>2751.8</v>
      </c>
      <c r="H391" s="10">
        <f t="shared" ref="H391" si="196">H392</f>
        <v>729.9</v>
      </c>
      <c r="I391" s="10">
        <f t="shared" ref="I391" si="197">I392</f>
        <v>0</v>
      </c>
      <c r="J391" s="103">
        <f t="shared" si="172"/>
        <v>0</v>
      </c>
      <c r="K391" s="10">
        <f t="shared" si="173"/>
        <v>-729.9</v>
      </c>
    </row>
    <row r="392" spans="1:11" ht="45" x14ac:dyDescent="0.25">
      <c r="A392" s="15"/>
      <c r="B392" s="15"/>
      <c r="C392" s="21" t="s">
        <v>183</v>
      </c>
      <c r="D392" s="22"/>
      <c r="E392" s="18" t="s">
        <v>171</v>
      </c>
      <c r="F392" s="10">
        <f>F393</f>
        <v>955.5</v>
      </c>
      <c r="G392" s="10">
        <f>G393+G401</f>
        <v>2751.8</v>
      </c>
      <c r="H392" s="10">
        <f t="shared" si="195"/>
        <v>729.9</v>
      </c>
      <c r="I392" s="10">
        <f t="shared" si="195"/>
        <v>0</v>
      </c>
      <c r="J392" s="103">
        <f t="shared" si="172"/>
        <v>0</v>
      </c>
      <c r="K392" s="10">
        <f t="shared" si="173"/>
        <v>-729.9</v>
      </c>
    </row>
    <row r="393" spans="1:11" ht="60" x14ac:dyDescent="0.25">
      <c r="A393" s="15"/>
      <c r="B393" s="15"/>
      <c r="C393" s="21" t="s">
        <v>184</v>
      </c>
      <c r="D393" s="28"/>
      <c r="E393" s="4" t="s">
        <v>172</v>
      </c>
      <c r="F393" s="10">
        <f>F394</f>
        <v>955.5</v>
      </c>
      <c r="G393" s="10">
        <f t="shared" si="195"/>
        <v>1606.3</v>
      </c>
      <c r="H393" s="10">
        <f t="shared" si="195"/>
        <v>729.9</v>
      </c>
      <c r="I393" s="10">
        <f t="shared" si="195"/>
        <v>0</v>
      </c>
      <c r="J393" s="103">
        <f t="shared" si="172"/>
        <v>0</v>
      </c>
      <c r="K393" s="10">
        <f t="shared" si="173"/>
        <v>-729.9</v>
      </c>
    </row>
    <row r="394" spans="1:11" ht="60" x14ac:dyDescent="0.25">
      <c r="A394" s="15"/>
      <c r="B394" s="15"/>
      <c r="C394" s="21" t="s">
        <v>274</v>
      </c>
      <c r="D394" s="22"/>
      <c r="E394" s="18" t="s">
        <v>86</v>
      </c>
      <c r="F394" s="10">
        <f>F395+F397</f>
        <v>955.5</v>
      </c>
      <c r="G394" s="10">
        <f>G395+G397+G399</f>
        <v>1606.3</v>
      </c>
      <c r="H394" s="10">
        <f t="shared" ref="H394:I394" si="198">H395+H397+H399</f>
        <v>729.9</v>
      </c>
      <c r="I394" s="10">
        <f t="shared" si="198"/>
        <v>0</v>
      </c>
      <c r="J394" s="103">
        <f t="shared" si="172"/>
        <v>0</v>
      </c>
      <c r="K394" s="10">
        <f t="shared" si="173"/>
        <v>-729.9</v>
      </c>
    </row>
    <row r="395" spans="1:11" ht="45" x14ac:dyDescent="0.25">
      <c r="A395" s="15"/>
      <c r="B395" s="15"/>
      <c r="C395" s="21" t="s">
        <v>443</v>
      </c>
      <c r="D395" s="28"/>
      <c r="E395" s="4" t="s">
        <v>85</v>
      </c>
      <c r="F395" s="10">
        <f>F396</f>
        <v>225.6</v>
      </c>
      <c r="G395" s="10">
        <f t="shared" ref="G395:I395" si="199">G396</f>
        <v>225.6</v>
      </c>
      <c r="H395" s="10">
        <f t="shared" si="199"/>
        <v>0</v>
      </c>
      <c r="I395" s="10">
        <f t="shared" si="199"/>
        <v>0</v>
      </c>
      <c r="J395" s="103">
        <v>0</v>
      </c>
      <c r="K395" s="10">
        <f t="shared" si="173"/>
        <v>0</v>
      </c>
    </row>
    <row r="396" spans="1:11" ht="30" x14ac:dyDescent="0.25">
      <c r="A396" s="15"/>
      <c r="B396" s="15"/>
      <c r="C396" s="21"/>
      <c r="D396" s="22" t="s">
        <v>1</v>
      </c>
      <c r="E396" s="23" t="s">
        <v>63</v>
      </c>
      <c r="F396" s="10">
        <v>225.6</v>
      </c>
      <c r="G396" s="10">
        <v>225.6</v>
      </c>
      <c r="H396" s="10">
        <v>0</v>
      </c>
      <c r="I396" s="10">
        <f t="shared" ref="G396:I397" si="200">I397</f>
        <v>0</v>
      </c>
      <c r="J396" s="103">
        <v>0</v>
      </c>
      <c r="K396" s="10">
        <f t="shared" si="173"/>
        <v>0</v>
      </c>
    </row>
    <row r="397" spans="1:11" ht="60" x14ac:dyDescent="0.25">
      <c r="A397" s="15"/>
      <c r="B397" s="15"/>
      <c r="C397" s="21" t="s">
        <v>444</v>
      </c>
      <c r="D397" s="22"/>
      <c r="E397" s="23" t="s">
        <v>445</v>
      </c>
      <c r="F397" s="10">
        <f>F398</f>
        <v>729.9</v>
      </c>
      <c r="G397" s="10">
        <f t="shared" si="200"/>
        <v>729.9</v>
      </c>
      <c r="H397" s="10">
        <f t="shared" si="200"/>
        <v>729.9</v>
      </c>
      <c r="I397" s="10">
        <f t="shared" si="200"/>
        <v>0</v>
      </c>
      <c r="J397" s="103">
        <f t="shared" ref="J397:J461" si="201">I397/H397*100</f>
        <v>0</v>
      </c>
      <c r="K397" s="10">
        <f t="shared" ref="K397:K461" si="202">I397-H397</f>
        <v>-729.9</v>
      </c>
    </row>
    <row r="398" spans="1:11" ht="30" x14ac:dyDescent="0.25">
      <c r="A398" s="15"/>
      <c r="B398" s="15"/>
      <c r="C398" s="21"/>
      <c r="D398" s="22">
        <v>300</v>
      </c>
      <c r="E398" s="24" t="s">
        <v>3</v>
      </c>
      <c r="F398" s="10">
        <v>729.9</v>
      </c>
      <c r="G398" s="10">
        <v>729.9</v>
      </c>
      <c r="H398" s="10">
        <v>729.9</v>
      </c>
      <c r="I398" s="10">
        <v>0</v>
      </c>
      <c r="J398" s="103">
        <f t="shared" si="201"/>
        <v>0</v>
      </c>
      <c r="K398" s="10">
        <f t="shared" si="202"/>
        <v>-729.9</v>
      </c>
    </row>
    <row r="399" spans="1:11" ht="47.25" customHeight="1" x14ac:dyDescent="0.25">
      <c r="A399" s="15"/>
      <c r="B399" s="15"/>
      <c r="C399" s="9" t="s">
        <v>484</v>
      </c>
      <c r="D399" s="9"/>
      <c r="E399" s="30" t="s">
        <v>485</v>
      </c>
      <c r="F399" s="10" t="s">
        <v>289</v>
      </c>
      <c r="G399" s="10">
        <f>G400</f>
        <v>650.79999999999995</v>
      </c>
      <c r="H399" s="10">
        <f t="shared" ref="H399:I399" si="203">H400</f>
        <v>0</v>
      </c>
      <c r="I399" s="10">
        <f t="shared" si="203"/>
        <v>0</v>
      </c>
      <c r="J399" s="103">
        <v>0</v>
      </c>
      <c r="K399" s="10">
        <f t="shared" si="202"/>
        <v>0</v>
      </c>
    </row>
    <row r="400" spans="1:11" ht="30" x14ac:dyDescent="0.25">
      <c r="A400" s="15"/>
      <c r="B400" s="15"/>
      <c r="C400" s="9"/>
      <c r="D400" s="9" t="s">
        <v>2</v>
      </c>
      <c r="E400" s="30" t="s">
        <v>3</v>
      </c>
      <c r="F400" s="10" t="s">
        <v>289</v>
      </c>
      <c r="G400" s="10">
        <v>650.79999999999995</v>
      </c>
      <c r="H400" s="10">
        <v>0</v>
      </c>
      <c r="I400" s="10">
        <v>0</v>
      </c>
      <c r="J400" s="103">
        <v>0</v>
      </c>
      <c r="K400" s="10">
        <f t="shared" si="202"/>
        <v>0</v>
      </c>
    </row>
    <row r="401" spans="1:11" ht="45" x14ac:dyDescent="0.25">
      <c r="A401" s="15"/>
      <c r="B401" s="15"/>
      <c r="C401" s="9" t="s">
        <v>486</v>
      </c>
      <c r="D401" s="9"/>
      <c r="E401" s="129" t="s">
        <v>487</v>
      </c>
      <c r="F401" s="10" t="s">
        <v>289</v>
      </c>
      <c r="G401" s="10">
        <f>G402+G405</f>
        <v>1145.5</v>
      </c>
      <c r="H401" s="10">
        <f t="shared" ref="H401:I401" si="204">H402+H405</f>
        <v>0</v>
      </c>
      <c r="I401" s="10">
        <f t="shared" si="204"/>
        <v>0</v>
      </c>
      <c r="J401" s="103">
        <v>0</v>
      </c>
      <c r="K401" s="10">
        <f t="shared" si="202"/>
        <v>0</v>
      </c>
    </row>
    <row r="402" spans="1:11" ht="66" customHeight="1" x14ac:dyDescent="0.25">
      <c r="A402" s="15"/>
      <c r="B402" s="15"/>
      <c r="C402" s="9" t="s">
        <v>488</v>
      </c>
      <c r="D402" s="9"/>
      <c r="E402" s="129" t="s">
        <v>489</v>
      </c>
      <c r="F402" s="10" t="s">
        <v>289</v>
      </c>
      <c r="G402" s="10">
        <f>G403</f>
        <v>567.20000000000005</v>
      </c>
      <c r="H402" s="10">
        <f t="shared" ref="H402:I403" si="205">H403</f>
        <v>0</v>
      </c>
      <c r="I402" s="10">
        <f t="shared" si="205"/>
        <v>0</v>
      </c>
      <c r="J402" s="103">
        <v>0</v>
      </c>
      <c r="K402" s="10">
        <f t="shared" si="202"/>
        <v>0</v>
      </c>
    </row>
    <row r="403" spans="1:11" ht="15" x14ac:dyDescent="0.25">
      <c r="A403" s="15"/>
      <c r="B403" s="15"/>
      <c r="C403" s="9" t="s">
        <v>490</v>
      </c>
      <c r="D403" s="9"/>
      <c r="E403" s="129" t="s">
        <v>491</v>
      </c>
      <c r="F403" s="10" t="s">
        <v>289</v>
      </c>
      <c r="G403" s="10">
        <f>G404</f>
        <v>567.20000000000005</v>
      </c>
      <c r="H403" s="10">
        <f t="shared" si="205"/>
        <v>0</v>
      </c>
      <c r="I403" s="10">
        <f t="shared" si="205"/>
        <v>0</v>
      </c>
      <c r="J403" s="103">
        <v>0</v>
      </c>
      <c r="K403" s="10">
        <f t="shared" si="202"/>
        <v>0</v>
      </c>
    </row>
    <row r="404" spans="1:11" ht="30" x14ac:dyDescent="0.25">
      <c r="A404" s="15"/>
      <c r="B404" s="15"/>
      <c r="C404" s="9"/>
      <c r="D404" s="9" t="s">
        <v>2</v>
      </c>
      <c r="E404" s="129" t="s">
        <v>3</v>
      </c>
      <c r="F404" s="10" t="s">
        <v>289</v>
      </c>
      <c r="G404" s="10">
        <v>567.20000000000005</v>
      </c>
      <c r="H404" s="10">
        <v>0</v>
      </c>
      <c r="I404" s="10">
        <v>0</v>
      </c>
      <c r="J404" s="103">
        <v>0</v>
      </c>
      <c r="K404" s="10">
        <f t="shared" si="202"/>
        <v>0</v>
      </c>
    </row>
    <row r="405" spans="1:11" ht="80.25" customHeight="1" x14ac:dyDescent="0.25">
      <c r="A405" s="15"/>
      <c r="B405" s="15"/>
      <c r="C405" s="9" t="s">
        <v>492</v>
      </c>
      <c r="D405" s="9"/>
      <c r="E405" s="129" t="s">
        <v>493</v>
      </c>
      <c r="F405" s="10" t="s">
        <v>289</v>
      </c>
      <c r="G405" s="10">
        <f>G406</f>
        <v>578.29999999999995</v>
      </c>
      <c r="H405" s="10">
        <f t="shared" ref="H405:I405" si="206">H406</f>
        <v>0</v>
      </c>
      <c r="I405" s="10">
        <f t="shared" si="206"/>
        <v>0</v>
      </c>
      <c r="J405" s="103">
        <v>0</v>
      </c>
      <c r="K405" s="10">
        <f t="shared" si="202"/>
        <v>0</v>
      </c>
    </row>
    <row r="406" spans="1:11" ht="30" x14ac:dyDescent="0.25">
      <c r="A406" s="15"/>
      <c r="B406" s="15"/>
      <c r="C406" s="9"/>
      <c r="D406" s="9" t="s">
        <v>2</v>
      </c>
      <c r="E406" s="129" t="s">
        <v>3</v>
      </c>
      <c r="F406" s="10" t="s">
        <v>289</v>
      </c>
      <c r="G406" s="10">
        <v>578.29999999999995</v>
      </c>
      <c r="H406" s="10">
        <v>0</v>
      </c>
      <c r="I406" s="10">
        <v>0</v>
      </c>
      <c r="J406" s="103">
        <v>0</v>
      </c>
      <c r="K406" s="10">
        <f t="shared" si="202"/>
        <v>0</v>
      </c>
    </row>
    <row r="407" spans="1:11" ht="15" x14ac:dyDescent="0.25">
      <c r="A407" s="15"/>
      <c r="B407" s="113">
        <v>1004</v>
      </c>
      <c r="C407" s="21"/>
      <c r="D407" s="28"/>
      <c r="E407" s="4" t="s">
        <v>110</v>
      </c>
      <c r="F407" s="10">
        <f>F409</f>
        <v>6950.7</v>
      </c>
      <c r="G407" s="10">
        <f>G409</f>
        <v>6950.7</v>
      </c>
      <c r="H407" s="10">
        <f>H409</f>
        <v>0</v>
      </c>
      <c r="I407" s="10">
        <f>I409</f>
        <v>0</v>
      </c>
      <c r="J407" s="103">
        <v>0</v>
      </c>
      <c r="K407" s="10">
        <f t="shared" si="202"/>
        <v>0</v>
      </c>
    </row>
    <row r="408" spans="1:11" ht="45" x14ac:dyDescent="0.25">
      <c r="A408" s="15"/>
      <c r="B408" s="15"/>
      <c r="C408" s="21" t="s">
        <v>183</v>
      </c>
      <c r="D408" s="22"/>
      <c r="E408" s="18" t="s">
        <v>171</v>
      </c>
      <c r="F408" s="10">
        <f>F409</f>
        <v>6950.7</v>
      </c>
      <c r="G408" s="10">
        <f t="shared" ref="G408:I408" si="207">G409</f>
        <v>6950.7</v>
      </c>
      <c r="H408" s="10">
        <f t="shared" si="207"/>
        <v>0</v>
      </c>
      <c r="I408" s="10">
        <f t="shared" si="207"/>
        <v>0</v>
      </c>
      <c r="J408" s="103">
        <v>0</v>
      </c>
      <c r="K408" s="10">
        <f t="shared" ref="K408" si="208">I408-H408</f>
        <v>0</v>
      </c>
    </row>
    <row r="409" spans="1:11" ht="120" x14ac:dyDescent="0.25">
      <c r="A409" s="15"/>
      <c r="B409" s="6"/>
      <c r="C409" s="6" t="s">
        <v>329</v>
      </c>
      <c r="D409" s="6"/>
      <c r="E409" s="51" t="s">
        <v>330</v>
      </c>
      <c r="F409" s="10">
        <f>F410</f>
        <v>6950.7</v>
      </c>
      <c r="G409" s="10">
        <f t="shared" ref="G409:I411" si="209">G410</f>
        <v>6950.7</v>
      </c>
      <c r="H409" s="10">
        <f t="shared" si="209"/>
        <v>0</v>
      </c>
      <c r="I409" s="10">
        <f t="shared" si="209"/>
        <v>0</v>
      </c>
      <c r="J409" s="103">
        <v>0</v>
      </c>
      <c r="K409" s="10">
        <f t="shared" si="202"/>
        <v>0</v>
      </c>
    </row>
    <row r="410" spans="1:11" ht="90" x14ac:dyDescent="0.25">
      <c r="A410" s="15"/>
      <c r="B410" s="6"/>
      <c r="C410" s="6" t="s">
        <v>331</v>
      </c>
      <c r="D410" s="6"/>
      <c r="E410" s="51" t="s">
        <v>446</v>
      </c>
      <c r="F410" s="10">
        <f>F411</f>
        <v>6950.7</v>
      </c>
      <c r="G410" s="10">
        <f t="shared" si="209"/>
        <v>6950.7</v>
      </c>
      <c r="H410" s="10">
        <f t="shared" si="209"/>
        <v>0</v>
      </c>
      <c r="I410" s="10">
        <f t="shared" si="209"/>
        <v>0</v>
      </c>
      <c r="J410" s="103">
        <v>0</v>
      </c>
      <c r="K410" s="10">
        <f t="shared" si="202"/>
        <v>0</v>
      </c>
    </row>
    <row r="411" spans="1:11" ht="120" x14ac:dyDescent="0.25">
      <c r="A411" s="15"/>
      <c r="B411" s="15"/>
      <c r="C411" s="21" t="s">
        <v>447</v>
      </c>
      <c r="D411" s="22"/>
      <c r="E411" s="16" t="s">
        <v>448</v>
      </c>
      <c r="F411" s="10">
        <f>F412</f>
        <v>6950.7</v>
      </c>
      <c r="G411" s="10">
        <f t="shared" si="209"/>
        <v>6950.7</v>
      </c>
      <c r="H411" s="10">
        <f t="shared" si="209"/>
        <v>0</v>
      </c>
      <c r="I411" s="10">
        <f t="shared" si="209"/>
        <v>0</v>
      </c>
      <c r="J411" s="103">
        <v>0</v>
      </c>
      <c r="K411" s="10">
        <f t="shared" si="202"/>
        <v>0</v>
      </c>
    </row>
    <row r="412" spans="1:11" ht="33.75" customHeight="1" x14ac:dyDescent="0.25">
      <c r="A412" s="15"/>
      <c r="B412" s="15"/>
      <c r="C412" s="21"/>
      <c r="D412" s="22">
        <v>400</v>
      </c>
      <c r="E412" s="16" t="s">
        <v>440</v>
      </c>
      <c r="F412" s="10">
        <v>6950.7</v>
      </c>
      <c r="G412" s="10">
        <v>6950.7</v>
      </c>
      <c r="H412" s="10">
        <v>0</v>
      </c>
      <c r="I412" s="10">
        <v>0</v>
      </c>
      <c r="J412" s="103">
        <v>0</v>
      </c>
      <c r="K412" s="10">
        <f t="shared" si="202"/>
        <v>0</v>
      </c>
    </row>
    <row r="413" spans="1:11" ht="15" x14ac:dyDescent="0.25">
      <c r="A413" s="15"/>
      <c r="B413" s="22" t="s">
        <v>151</v>
      </c>
      <c r="C413" s="21"/>
      <c r="D413" s="22"/>
      <c r="E413" s="4" t="s">
        <v>152</v>
      </c>
      <c r="F413" s="10">
        <f t="shared" ref="F413:I417" si="210">F414</f>
        <v>2441.5</v>
      </c>
      <c r="G413" s="10">
        <f t="shared" si="210"/>
        <v>2058.9</v>
      </c>
      <c r="H413" s="10">
        <f t="shared" si="210"/>
        <v>867.8</v>
      </c>
      <c r="I413" s="10">
        <f t="shared" si="210"/>
        <v>867.8</v>
      </c>
      <c r="J413" s="103">
        <f t="shared" si="201"/>
        <v>100</v>
      </c>
      <c r="K413" s="10">
        <f t="shared" si="202"/>
        <v>0</v>
      </c>
    </row>
    <row r="414" spans="1:11" ht="15" x14ac:dyDescent="0.25">
      <c r="A414" s="15"/>
      <c r="B414" s="22" t="s">
        <v>153</v>
      </c>
      <c r="C414" s="21"/>
      <c r="D414" s="60"/>
      <c r="E414" s="59" t="s">
        <v>154</v>
      </c>
      <c r="F414" s="10">
        <f>F415+F421</f>
        <v>2441.5</v>
      </c>
      <c r="G414" s="10">
        <f t="shared" ref="G414" si="211">G415+G421</f>
        <v>2058.9</v>
      </c>
      <c r="H414" s="10">
        <f t="shared" ref="H414" si="212">H415+H421</f>
        <v>867.8</v>
      </c>
      <c r="I414" s="10">
        <f t="shared" ref="I414" si="213">I415+I421</f>
        <v>867.8</v>
      </c>
      <c r="J414" s="103">
        <f t="shared" si="201"/>
        <v>100</v>
      </c>
      <c r="K414" s="10">
        <f t="shared" si="202"/>
        <v>0</v>
      </c>
    </row>
    <row r="415" spans="1:11" ht="45" x14ac:dyDescent="0.25">
      <c r="A415" s="15"/>
      <c r="B415" s="15"/>
      <c r="C415" s="21" t="s">
        <v>88</v>
      </c>
      <c r="D415" s="28"/>
      <c r="E415" s="4" t="s">
        <v>176</v>
      </c>
      <c r="F415" s="10">
        <f t="shared" si="210"/>
        <v>2438.9</v>
      </c>
      <c r="G415" s="10">
        <f t="shared" si="210"/>
        <v>2058.9</v>
      </c>
      <c r="H415" s="10">
        <f t="shared" si="210"/>
        <v>867.8</v>
      </c>
      <c r="I415" s="10">
        <f t="shared" si="210"/>
        <v>867.8</v>
      </c>
      <c r="J415" s="103">
        <f t="shared" si="201"/>
        <v>100</v>
      </c>
      <c r="K415" s="10">
        <f t="shared" si="202"/>
        <v>0</v>
      </c>
    </row>
    <row r="416" spans="1:11" ht="45" x14ac:dyDescent="0.25">
      <c r="A416" s="15"/>
      <c r="B416" s="45"/>
      <c r="C416" s="45" t="s">
        <v>204</v>
      </c>
      <c r="D416" s="45"/>
      <c r="E416" s="14" t="s">
        <v>177</v>
      </c>
      <c r="F416" s="52">
        <f>F417</f>
        <v>2438.9</v>
      </c>
      <c r="G416" s="52">
        <f t="shared" si="210"/>
        <v>2058.9</v>
      </c>
      <c r="H416" s="52">
        <f t="shared" si="210"/>
        <v>867.8</v>
      </c>
      <c r="I416" s="52">
        <f t="shared" si="210"/>
        <v>867.8</v>
      </c>
      <c r="J416" s="103">
        <f t="shared" si="201"/>
        <v>100</v>
      </c>
      <c r="K416" s="10">
        <f t="shared" si="202"/>
        <v>0</v>
      </c>
    </row>
    <row r="417" spans="1:11" ht="45" x14ac:dyDescent="0.25">
      <c r="A417" s="15"/>
      <c r="B417" s="45"/>
      <c r="C417" s="45" t="s">
        <v>205</v>
      </c>
      <c r="D417" s="45"/>
      <c r="E417" s="44" t="s">
        <v>90</v>
      </c>
      <c r="F417" s="52">
        <f t="shared" si="210"/>
        <v>2438.9</v>
      </c>
      <c r="G417" s="52">
        <f t="shared" si="210"/>
        <v>2058.9</v>
      </c>
      <c r="H417" s="52">
        <f t="shared" si="210"/>
        <v>867.8</v>
      </c>
      <c r="I417" s="52">
        <f t="shared" si="210"/>
        <v>867.8</v>
      </c>
      <c r="J417" s="103">
        <f t="shared" si="201"/>
        <v>100</v>
      </c>
      <c r="K417" s="10">
        <f t="shared" si="202"/>
        <v>0</v>
      </c>
    </row>
    <row r="418" spans="1:11" ht="45" x14ac:dyDescent="0.25">
      <c r="A418" s="15"/>
      <c r="B418" s="15"/>
      <c r="C418" s="21" t="s">
        <v>206</v>
      </c>
      <c r="D418" s="22"/>
      <c r="E418" s="16" t="s">
        <v>35</v>
      </c>
      <c r="F418" s="10">
        <f>F420+F419</f>
        <v>2438.9</v>
      </c>
      <c r="G418" s="10">
        <f t="shared" ref="G418" si="214">G420+G419</f>
        <v>2058.9</v>
      </c>
      <c r="H418" s="10">
        <f t="shared" ref="H418" si="215">H420+H419</f>
        <v>867.8</v>
      </c>
      <c r="I418" s="10">
        <f t="shared" ref="I418" si="216">I420+I419</f>
        <v>867.8</v>
      </c>
      <c r="J418" s="103">
        <f t="shared" si="201"/>
        <v>100</v>
      </c>
      <c r="K418" s="10">
        <f t="shared" si="202"/>
        <v>0</v>
      </c>
    </row>
    <row r="419" spans="1:11" ht="75" x14ac:dyDescent="0.25">
      <c r="A419" s="15"/>
      <c r="B419" s="15"/>
      <c r="C419" s="21"/>
      <c r="D419" s="22" t="s">
        <v>0</v>
      </c>
      <c r="E419" s="16" t="s">
        <v>62</v>
      </c>
      <c r="F419" s="10">
        <v>200</v>
      </c>
      <c r="G419" s="10">
        <v>200</v>
      </c>
      <c r="H419" s="10">
        <v>159.69999999999999</v>
      </c>
      <c r="I419" s="10">
        <v>159.69999999999999</v>
      </c>
      <c r="J419" s="103">
        <f t="shared" si="201"/>
        <v>100</v>
      </c>
      <c r="K419" s="10">
        <f t="shared" si="202"/>
        <v>0</v>
      </c>
    </row>
    <row r="420" spans="1:11" ht="30" x14ac:dyDescent="0.25">
      <c r="A420" s="15"/>
      <c r="B420" s="15"/>
      <c r="C420" s="21"/>
      <c r="D420" s="17" t="s">
        <v>1</v>
      </c>
      <c r="E420" s="30" t="s">
        <v>63</v>
      </c>
      <c r="F420" s="10">
        <v>2238.9</v>
      </c>
      <c r="G420" s="10">
        <v>1858.9</v>
      </c>
      <c r="H420" s="10">
        <v>708.1</v>
      </c>
      <c r="I420" s="10">
        <v>708.1</v>
      </c>
      <c r="J420" s="103">
        <f t="shared" si="201"/>
        <v>100</v>
      </c>
      <c r="K420" s="10">
        <f t="shared" si="202"/>
        <v>0</v>
      </c>
    </row>
    <row r="421" spans="1:11" ht="45" x14ac:dyDescent="0.25">
      <c r="A421" s="15"/>
      <c r="B421" s="15"/>
      <c r="C421" s="22" t="s">
        <v>449</v>
      </c>
      <c r="D421" s="17"/>
      <c r="E421" s="23" t="s">
        <v>450</v>
      </c>
      <c r="F421" s="10">
        <f>F422</f>
        <v>2.6</v>
      </c>
      <c r="G421" s="10">
        <f t="shared" ref="G421:I423" si="217">G422</f>
        <v>0</v>
      </c>
      <c r="H421" s="10">
        <f t="shared" si="217"/>
        <v>0</v>
      </c>
      <c r="I421" s="10">
        <f t="shared" si="217"/>
        <v>0</v>
      </c>
      <c r="J421" s="103">
        <v>0</v>
      </c>
      <c r="K421" s="10">
        <f t="shared" si="202"/>
        <v>0</v>
      </c>
    </row>
    <row r="422" spans="1:11" ht="45" x14ac:dyDescent="0.25">
      <c r="A422" s="15"/>
      <c r="B422" s="15"/>
      <c r="C422" s="22" t="s">
        <v>451</v>
      </c>
      <c r="D422" s="22"/>
      <c r="E422" s="23" t="s">
        <v>452</v>
      </c>
      <c r="F422" s="10">
        <f>F423</f>
        <v>2.6</v>
      </c>
      <c r="G422" s="10">
        <f t="shared" si="217"/>
        <v>0</v>
      </c>
      <c r="H422" s="10">
        <f t="shared" si="217"/>
        <v>0</v>
      </c>
      <c r="I422" s="10">
        <f t="shared" si="217"/>
        <v>0</v>
      </c>
      <c r="J422" s="103">
        <v>0</v>
      </c>
      <c r="K422" s="10">
        <f t="shared" si="202"/>
        <v>0</v>
      </c>
    </row>
    <row r="423" spans="1:11" ht="30" x14ac:dyDescent="0.25">
      <c r="A423" s="15"/>
      <c r="B423" s="45"/>
      <c r="C423" s="45" t="s">
        <v>453</v>
      </c>
      <c r="D423" s="45"/>
      <c r="E423" s="44" t="s">
        <v>454</v>
      </c>
      <c r="F423" s="10">
        <f>F424</f>
        <v>2.6</v>
      </c>
      <c r="G423" s="10">
        <f t="shared" si="217"/>
        <v>0</v>
      </c>
      <c r="H423" s="10">
        <f t="shared" si="217"/>
        <v>0</v>
      </c>
      <c r="I423" s="10">
        <f t="shared" si="217"/>
        <v>0</v>
      </c>
      <c r="J423" s="103">
        <v>0</v>
      </c>
      <c r="K423" s="10">
        <f t="shared" si="202"/>
        <v>0</v>
      </c>
    </row>
    <row r="424" spans="1:11" ht="30" x14ac:dyDescent="0.25">
      <c r="A424" s="15"/>
      <c r="B424" s="45"/>
      <c r="C424" s="9"/>
      <c r="D424" s="58" t="s">
        <v>1</v>
      </c>
      <c r="E424" s="23" t="s">
        <v>63</v>
      </c>
      <c r="F424" s="10">
        <v>2.6</v>
      </c>
      <c r="G424" s="10">
        <v>0</v>
      </c>
      <c r="H424" s="10">
        <v>0</v>
      </c>
      <c r="I424" s="10">
        <v>0</v>
      </c>
      <c r="J424" s="103">
        <v>0</v>
      </c>
      <c r="K424" s="10">
        <f t="shared" si="202"/>
        <v>0</v>
      </c>
    </row>
    <row r="425" spans="1:11" ht="15" x14ac:dyDescent="0.25">
      <c r="A425" s="15"/>
      <c r="B425" s="45" t="s">
        <v>155</v>
      </c>
      <c r="C425" s="9"/>
      <c r="D425" s="58"/>
      <c r="E425" s="16" t="s">
        <v>156</v>
      </c>
      <c r="F425" s="10">
        <f>F426</f>
        <v>731.7</v>
      </c>
      <c r="G425" s="10">
        <f t="shared" ref="G425:H429" si="218">G426</f>
        <v>731.7</v>
      </c>
      <c r="H425" s="10">
        <f t="shared" si="218"/>
        <v>146.30000000000001</v>
      </c>
      <c r="I425" s="10">
        <f t="shared" ref="I425:I429" si="219">I426</f>
        <v>146.30000000000001</v>
      </c>
      <c r="J425" s="103">
        <f t="shared" si="201"/>
        <v>100</v>
      </c>
      <c r="K425" s="10">
        <f t="shared" si="202"/>
        <v>0</v>
      </c>
    </row>
    <row r="426" spans="1:11" ht="15" x14ac:dyDescent="0.25">
      <c r="A426" s="15"/>
      <c r="B426" s="45" t="s">
        <v>157</v>
      </c>
      <c r="C426" s="9"/>
      <c r="D426" s="58"/>
      <c r="E426" s="56" t="s">
        <v>158</v>
      </c>
      <c r="F426" s="10">
        <f>F427</f>
        <v>731.7</v>
      </c>
      <c r="G426" s="10">
        <f t="shared" si="218"/>
        <v>731.7</v>
      </c>
      <c r="H426" s="10">
        <f t="shared" si="218"/>
        <v>146.30000000000001</v>
      </c>
      <c r="I426" s="10">
        <f t="shared" si="219"/>
        <v>146.30000000000001</v>
      </c>
      <c r="J426" s="103">
        <f t="shared" si="201"/>
        <v>100</v>
      </c>
      <c r="K426" s="10">
        <f t="shared" si="202"/>
        <v>0</v>
      </c>
    </row>
    <row r="427" spans="1:11" ht="15" x14ac:dyDescent="0.25">
      <c r="A427" s="15"/>
      <c r="B427" s="45"/>
      <c r="C427" s="9" t="s">
        <v>91</v>
      </c>
      <c r="D427" s="58"/>
      <c r="E427" s="77" t="s">
        <v>14</v>
      </c>
      <c r="F427" s="10">
        <f>F428</f>
        <v>731.7</v>
      </c>
      <c r="G427" s="10">
        <f t="shared" si="218"/>
        <v>731.7</v>
      </c>
      <c r="H427" s="10">
        <f t="shared" si="218"/>
        <v>146.30000000000001</v>
      </c>
      <c r="I427" s="10">
        <f t="shared" si="219"/>
        <v>146.30000000000001</v>
      </c>
      <c r="J427" s="103">
        <f t="shared" si="201"/>
        <v>100</v>
      </c>
      <c r="K427" s="10">
        <f t="shared" si="202"/>
        <v>0</v>
      </c>
    </row>
    <row r="428" spans="1:11" ht="30" x14ac:dyDescent="0.25">
      <c r="A428" s="15"/>
      <c r="B428" s="45"/>
      <c r="C428" s="22" t="s">
        <v>182</v>
      </c>
      <c r="D428" s="22"/>
      <c r="E428" s="23" t="s">
        <v>19</v>
      </c>
      <c r="F428" s="10">
        <f>F429</f>
        <v>731.7</v>
      </c>
      <c r="G428" s="10">
        <f t="shared" si="218"/>
        <v>731.7</v>
      </c>
      <c r="H428" s="10">
        <f t="shared" si="218"/>
        <v>146.30000000000001</v>
      </c>
      <c r="I428" s="10">
        <f t="shared" si="219"/>
        <v>146.30000000000001</v>
      </c>
      <c r="J428" s="103">
        <f t="shared" si="201"/>
        <v>100</v>
      </c>
      <c r="K428" s="10">
        <f t="shared" si="202"/>
        <v>0</v>
      </c>
    </row>
    <row r="429" spans="1:11" ht="30" x14ac:dyDescent="0.25">
      <c r="A429" s="15"/>
      <c r="B429" s="15"/>
      <c r="C429" s="21" t="s">
        <v>207</v>
      </c>
      <c r="D429" s="22"/>
      <c r="E429" s="16" t="s">
        <v>66</v>
      </c>
      <c r="F429" s="10">
        <f>F430</f>
        <v>731.7</v>
      </c>
      <c r="G429" s="10">
        <f t="shared" si="218"/>
        <v>731.7</v>
      </c>
      <c r="H429" s="10">
        <f t="shared" si="218"/>
        <v>146.30000000000001</v>
      </c>
      <c r="I429" s="10">
        <f t="shared" si="219"/>
        <v>146.30000000000001</v>
      </c>
      <c r="J429" s="103">
        <f t="shared" si="201"/>
        <v>100</v>
      </c>
      <c r="K429" s="10">
        <f t="shared" si="202"/>
        <v>0</v>
      </c>
    </row>
    <row r="430" spans="1:11" ht="45" x14ac:dyDescent="0.25">
      <c r="A430" s="15"/>
      <c r="B430" s="15"/>
      <c r="C430" s="21"/>
      <c r="D430" s="22">
        <v>600</v>
      </c>
      <c r="E430" s="16" t="s">
        <v>20</v>
      </c>
      <c r="F430" s="10">
        <v>731.7</v>
      </c>
      <c r="G430" s="10">
        <v>731.7</v>
      </c>
      <c r="H430" s="10">
        <v>146.30000000000001</v>
      </c>
      <c r="I430" s="10">
        <v>146.30000000000001</v>
      </c>
      <c r="J430" s="103">
        <f t="shared" si="201"/>
        <v>100</v>
      </c>
      <c r="K430" s="10">
        <f t="shared" si="202"/>
        <v>0</v>
      </c>
    </row>
    <row r="431" spans="1:11" ht="30" x14ac:dyDescent="0.25">
      <c r="A431" s="15"/>
      <c r="B431" s="21" t="s">
        <v>494</v>
      </c>
      <c r="C431" s="21"/>
      <c r="D431" s="21"/>
      <c r="E431" s="24" t="s">
        <v>495</v>
      </c>
      <c r="F431" s="10" t="s">
        <v>289</v>
      </c>
      <c r="G431" s="10">
        <f t="shared" ref="G431:G436" si="220">G432</f>
        <v>825</v>
      </c>
      <c r="H431" s="10">
        <f t="shared" ref="H431:I436" si="221">H432</f>
        <v>33.299999999999997</v>
      </c>
      <c r="I431" s="10">
        <f t="shared" si="221"/>
        <v>33.200000000000003</v>
      </c>
      <c r="J431" s="103">
        <f t="shared" si="201"/>
        <v>99.699699699699721</v>
      </c>
      <c r="K431" s="10">
        <f t="shared" si="202"/>
        <v>-9.9999999999994316E-2</v>
      </c>
    </row>
    <row r="432" spans="1:11" ht="30" x14ac:dyDescent="0.25">
      <c r="A432" s="15"/>
      <c r="B432" s="21" t="s">
        <v>496</v>
      </c>
      <c r="C432" s="21"/>
      <c r="D432" s="21"/>
      <c r="E432" s="24" t="s">
        <v>497</v>
      </c>
      <c r="F432" s="10" t="s">
        <v>289</v>
      </c>
      <c r="G432" s="10">
        <f t="shared" si="220"/>
        <v>825</v>
      </c>
      <c r="H432" s="10">
        <f t="shared" si="221"/>
        <v>33.299999999999997</v>
      </c>
      <c r="I432" s="10">
        <f t="shared" si="221"/>
        <v>33.200000000000003</v>
      </c>
      <c r="J432" s="103">
        <f t="shared" si="201"/>
        <v>99.699699699699721</v>
      </c>
      <c r="K432" s="10">
        <f t="shared" si="202"/>
        <v>-9.9999999999994316E-2</v>
      </c>
    </row>
    <row r="433" spans="1:11" ht="45" x14ac:dyDescent="0.25">
      <c r="A433" s="15"/>
      <c r="B433" s="6"/>
      <c r="C433" s="21" t="s">
        <v>210</v>
      </c>
      <c r="D433" s="9"/>
      <c r="E433" s="31" t="s">
        <v>178</v>
      </c>
      <c r="F433" s="10" t="s">
        <v>289</v>
      </c>
      <c r="G433" s="10">
        <f t="shared" si="220"/>
        <v>825</v>
      </c>
      <c r="H433" s="10">
        <f t="shared" si="221"/>
        <v>33.299999999999997</v>
      </c>
      <c r="I433" s="10">
        <f t="shared" si="221"/>
        <v>33.200000000000003</v>
      </c>
      <c r="J433" s="103">
        <f t="shared" si="201"/>
        <v>99.699699699699721</v>
      </c>
      <c r="K433" s="10">
        <f t="shared" si="202"/>
        <v>-9.9999999999994316E-2</v>
      </c>
    </row>
    <row r="434" spans="1:11" ht="45" x14ac:dyDescent="0.25">
      <c r="A434" s="15"/>
      <c r="B434" s="6"/>
      <c r="C434" s="21" t="s">
        <v>498</v>
      </c>
      <c r="D434" s="9"/>
      <c r="E434" s="23" t="s">
        <v>504</v>
      </c>
      <c r="F434" s="10" t="s">
        <v>289</v>
      </c>
      <c r="G434" s="10">
        <f t="shared" si="220"/>
        <v>825</v>
      </c>
      <c r="H434" s="10">
        <f t="shared" si="221"/>
        <v>33.299999999999997</v>
      </c>
      <c r="I434" s="10">
        <f t="shared" si="221"/>
        <v>33.200000000000003</v>
      </c>
      <c r="J434" s="103">
        <f t="shared" si="201"/>
        <v>99.699699699699721</v>
      </c>
      <c r="K434" s="10">
        <f t="shared" si="202"/>
        <v>-9.9999999999994316E-2</v>
      </c>
    </row>
    <row r="435" spans="1:11" ht="45" x14ac:dyDescent="0.25">
      <c r="A435" s="15"/>
      <c r="B435" s="6"/>
      <c r="C435" s="21" t="s">
        <v>499</v>
      </c>
      <c r="D435" s="21"/>
      <c r="E435" s="23" t="s">
        <v>505</v>
      </c>
      <c r="F435" s="10" t="s">
        <v>289</v>
      </c>
      <c r="G435" s="10">
        <f t="shared" si="220"/>
        <v>825</v>
      </c>
      <c r="H435" s="10">
        <f t="shared" si="221"/>
        <v>33.299999999999997</v>
      </c>
      <c r="I435" s="10">
        <f t="shared" si="221"/>
        <v>33.200000000000003</v>
      </c>
      <c r="J435" s="103">
        <f t="shared" si="201"/>
        <v>99.699699699699721</v>
      </c>
      <c r="K435" s="10">
        <f t="shared" si="202"/>
        <v>-9.9999999999994316E-2</v>
      </c>
    </row>
    <row r="436" spans="1:11" ht="45" x14ac:dyDescent="0.25">
      <c r="A436" s="15"/>
      <c r="B436" s="6"/>
      <c r="C436" s="21" t="s">
        <v>500</v>
      </c>
      <c r="D436" s="21"/>
      <c r="E436" s="68" t="s">
        <v>501</v>
      </c>
      <c r="F436" s="10" t="s">
        <v>289</v>
      </c>
      <c r="G436" s="10">
        <f t="shared" si="220"/>
        <v>825</v>
      </c>
      <c r="H436" s="10">
        <f t="shared" si="221"/>
        <v>33.299999999999997</v>
      </c>
      <c r="I436" s="10">
        <f t="shared" si="221"/>
        <v>33.200000000000003</v>
      </c>
      <c r="J436" s="103">
        <f t="shared" si="201"/>
        <v>99.699699699699721</v>
      </c>
      <c r="K436" s="10">
        <f t="shared" si="202"/>
        <v>-9.9999999999994316E-2</v>
      </c>
    </row>
    <row r="437" spans="1:11" ht="31.5" x14ac:dyDescent="0.25">
      <c r="A437" s="15"/>
      <c r="B437" s="6"/>
      <c r="C437" s="9"/>
      <c r="D437" s="21" t="s">
        <v>502</v>
      </c>
      <c r="E437" s="130" t="s">
        <v>503</v>
      </c>
      <c r="F437" s="10" t="s">
        <v>289</v>
      </c>
      <c r="G437" s="10">
        <v>825</v>
      </c>
      <c r="H437" s="10">
        <v>33.299999999999997</v>
      </c>
      <c r="I437" s="10">
        <v>33.200000000000003</v>
      </c>
      <c r="J437" s="103">
        <f t="shared" si="201"/>
        <v>99.699699699699721</v>
      </c>
      <c r="K437" s="10">
        <f t="shared" si="202"/>
        <v>-9.9999999999994316E-2</v>
      </c>
    </row>
    <row r="438" spans="1:11" ht="30" x14ac:dyDescent="0.25">
      <c r="A438" s="22" t="s">
        <v>159</v>
      </c>
      <c r="B438" s="15"/>
      <c r="C438" s="21"/>
      <c r="D438" s="17"/>
      <c r="E438" s="30" t="s">
        <v>160</v>
      </c>
      <c r="F438" s="10">
        <f>F439</f>
        <v>3035.2999999999997</v>
      </c>
      <c r="G438" s="10">
        <f t="shared" ref="G438:I441" si="222">G439</f>
        <v>3035.2999999999997</v>
      </c>
      <c r="H438" s="10">
        <f t="shared" si="222"/>
        <v>694.90000000000009</v>
      </c>
      <c r="I438" s="10">
        <f t="shared" si="222"/>
        <v>694.90000000000009</v>
      </c>
      <c r="J438" s="103">
        <f t="shared" si="201"/>
        <v>100</v>
      </c>
      <c r="K438" s="10">
        <f t="shared" si="202"/>
        <v>0</v>
      </c>
    </row>
    <row r="439" spans="1:11" ht="15" x14ac:dyDescent="0.25">
      <c r="A439" s="15"/>
      <c r="B439" s="113" t="s">
        <v>113</v>
      </c>
      <c r="C439" s="22"/>
      <c r="D439" s="17"/>
      <c r="E439" s="30" t="s">
        <v>114</v>
      </c>
      <c r="F439" s="10">
        <f>F440</f>
        <v>3035.2999999999997</v>
      </c>
      <c r="G439" s="10">
        <f t="shared" si="222"/>
        <v>3035.2999999999997</v>
      </c>
      <c r="H439" s="10">
        <f t="shared" si="222"/>
        <v>694.90000000000009</v>
      </c>
      <c r="I439" s="10">
        <f t="shared" si="222"/>
        <v>694.90000000000009</v>
      </c>
      <c r="J439" s="103">
        <f t="shared" si="201"/>
        <v>100</v>
      </c>
      <c r="K439" s="10">
        <f t="shared" si="202"/>
        <v>0</v>
      </c>
    </row>
    <row r="440" spans="1:11" ht="35.25" customHeight="1" x14ac:dyDescent="0.25">
      <c r="A440" s="15"/>
      <c r="B440" s="113" t="s">
        <v>161</v>
      </c>
      <c r="C440" s="22"/>
      <c r="D440" s="9"/>
      <c r="E440" s="4" t="s">
        <v>162</v>
      </c>
      <c r="F440" s="10">
        <f>F441</f>
        <v>3035.2999999999997</v>
      </c>
      <c r="G440" s="10">
        <f t="shared" si="222"/>
        <v>3035.2999999999997</v>
      </c>
      <c r="H440" s="10">
        <f t="shared" si="222"/>
        <v>694.90000000000009</v>
      </c>
      <c r="I440" s="10">
        <f t="shared" si="222"/>
        <v>694.90000000000009</v>
      </c>
      <c r="J440" s="103">
        <f t="shared" si="201"/>
        <v>100</v>
      </c>
      <c r="K440" s="10">
        <f t="shared" si="202"/>
        <v>0</v>
      </c>
    </row>
    <row r="441" spans="1:11" ht="15" x14ac:dyDescent="0.25">
      <c r="A441" s="15"/>
      <c r="B441" s="15"/>
      <c r="C441" s="22" t="s">
        <v>91</v>
      </c>
      <c r="D441" s="21"/>
      <c r="E441" s="30" t="s">
        <v>14</v>
      </c>
      <c r="F441" s="10">
        <f>F442</f>
        <v>3035.2999999999997</v>
      </c>
      <c r="G441" s="10">
        <f t="shared" si="222"/>
        <v>3035.2999999999997</v>
      </c>
      <c r="H441" s="10">
        <f t="shared" si="222"/>
        <v>694.90000000000009</v>
      </c>
      <c r="I441" s="10">
        <f t="shared" si="222"/>
        <v>694.90000000000009</v>
      </c>
      <c r="J441" s="103">
        <f t="shared" si="201"/>
        <v>100</v>
      </c>
      <c r="K441" s="10">
        <f t="shared" si="202"/>
        <v>0</v>
      </c>
    </row>
    <row r="442" spans="1:11" ht="45" x14ac:dyDescent="0.25">
      <c r="A442" s="15"/>
      <c r="B442" s="15"/>
      <c r="C442" s="22" t="s">
        <v>74</v>
      </c>
      <c r="D442" s="9"/>
      <c r="E442" s="4" t="s">
        <v>73</v>
      </c>
      <c r="F442" s="10">
        <f>F443+F445+F447</f>
        <v>3035.2999999999997</v>
      </c>
      <c r="G442" s="10">
        <f t="shared" ref="G442:I442" si="223">G443+G445+G447</f>
        <v>3035.2999999999997</v>
      </c>
      <c r="H442" s="10">
        <f t="shared" si="223"/>
        <v>694.90000000000009</v>
      </c>
      <c r="I442" s="10">
        <f t="shared" si="223"/>
        <v>694.90000000000009</v>
      </c>
      <c r="J442" s="103">
        <f t="shared" si="201"/>
        <v>100</v>
      </c>
      <c r="K442" s="10">
        <f t="shared" si="202"/>
        <v>0</v>
      </c>
    </row>
    <row r="443" spans="1:11" ht="30" x14ac:dyDescent="0.25">
      <c r="A443" s="15"/>
      <c r="B443" s="15"/>
      <c r="C443" s="21" t="s">
        <v>181</v>
      </c>
      <c r="D443" s="9"/>
      <c r="E443" s="78" t="s">
        <v>17</v>
      </c>
      <c r="F443" s="10">
        <f>F444</f>
        <v>1571.6</v>
      </c>
      <c r="G443" s="10">
        <f t="shared" ref="G443:I443" si="224">G444</f>
        <v>1571.6</v>
      </c>
      <c r="H443" s="10">
        <f t="shared" si="224"/>
        <v>385.7</v>
      </c>
      <c r="I443" s="10">
        <f t="shared" si="224"/>
        <v>385.7</v>
      </c>
      <c r="J443" s="103">
        <f t="shared" si="201"/>
        <v>100</v>
      </c>
      <c r="K443" s="10">
        <f t="shared" si="202"/>
        <v>0</v>
      </c>
    </row>
    <row r="444" spans="1:11" ht="75" x14ac:dyDescent="0.25">
      <c r="A444" s="15"/>
      <c r="B444" s="15"/>
      <c r="C444" s="22"/>
      <c r="D444" s="22" t="s">
        <v>0</v>
      </c>
      <c r="E444" s="23" t="s">
        <v>62</v>
      </c>
      <c r="F444" s="10">
        <v>1571.6</v>
      </c>
      <c r="G444" s="10">
        <v>1571.6</v>
      </c>
      <c r="H444" s="10">
        <v>385.7</v>
      </c>
      <c r="I444" s="10">
        <v>385.7</v>
      </c>
      <c r="J444" s="103">
        <f t="shared" si="201"/>
        <v>100</v>
      </c>
      <c r="K444" s="10">
        <f t="shared" si="202"/>
        <v>0</v>
      </c>
    </row>
    <row r="445" spans="1:11" ht="30" x14ac:dyDescent="0.25">
      <c r="A445" s="15"/>
      <c r="B445" s="15"/>
      <c r="C445" s="21" t="s">
        <v>208</v>
      </c>
      <c r="D445" s="22"/>
      <c r="E445" s="78" t="s">
        <v>18</v>
      </c>
      <c r="F445" s="10">
        <f>F446</f>
        <v>126.5</v>
      </c>
      <c r="G445" s="10">
        <f t="shared" ref="G445:I445" si="225">G446</f>
        <v>126.5</v>
      </c>
      <c r="H445" s="10">
        <f t="shared" si="225"/>
        <v>19.3</v>
      </c>
      <c r="I445" s="10">
        <f t="shared" si="225"/>
        <v>19.3</v>
      </c>
      <c r="J445" s="103">
        <f t="shared" si="201"/>
        <v>100</v>
      </c>
      <c r="K445" s="10">
        <f t="shared" si="202"/>
        <v>0</v>
      </c>
    </row>
    <row r="446" spans="1:11" ht="75" x14ac:dyDescent="0.25">
      <c r="A446" s="15"/>
      <c r="B446" s="15"/>
      <c r="C446" s="22"/>
      <c r="D446" s="22" t="s">
        <v>0</v>
      </c>
      <c r="E446" s="23" t="s">
        <v>62</v>
      </c>
      <c r="F446" s="10">
        <v>126.5</v>
      </c>
      <c r="G446" s="10">
        <v>126.5</v>
      </c>
      <c r="H446" s="10">
        <v>19.3</v>
      </c>
      <c r="I446" s="10">
        <v>19.3</v>
      </c>
      <c r="J446" s="103">
        <f t="shared" si="201"/>
        <v>100</v>
      </c>
      <c r="K446" s="10">
        <f t="shared" si="202"/>
        <v>0</v>
      </c>
    </row>
    <row r="447" spans="1:11" ht="30" x14ac:dyDescent="0.25">
      <c r="A447" s="15"/>
      <c r="B447" s="15"/>
      <c r="C447" s="21" t="s">
        <v>209</v>
      </c>
      <c r="D447" s="17"/>
      <c r="E447" s="30" t="s">
        <v>77</v>
      </c>
      <c r="F447" s="10">
        <f>F448+F449</f>
        <v>1337.1999999999998</v>
      </c>
      <c r="G447" s="10">
        <f t="shared" ref="G447:H447" si="226">G448+G449</f>
        <v>1337.1999999999998</v>
      </c>
      <c r="H447" s="10">
        <f t="shared" si="226"/>
        <v>289.90000000000003</v>
      </c>
      <c r="I447" s="10">
        <f>I448+I449</f>
        <v>289.90000000000003</v>
      </c>
      <c r="J447" s="103">
        <f t="shared" si="201"/>
        <v>100</v>
      </c>
      <c r="K447" s="10">
        <f t="shared" si="202"/>
        <v>0</v>
      </c>
    </row>
    <row r="448" spans="1:11" ht="75" x14ac:dyDescent="0.25">
      <c r="A448" s="15"/>
      <c r="B448" s="15"/>
      <c r="C448" s="21"/>
      <c r="D448" s="9" t="s">
        <v>0</v>
      </c>
      <c r="E448" s="78" t="s">
        <v>62</v>
      </c>
      <c r="F448" s="10">
        <v>1063.3</v>
      </c>
      <c r="G448" s="10">
        <v>1063.3</v>
      </c>
      <c r="H448" s="10">
        <v>279.60000000000002</v>
      </c>
      <c r="I448" s="10">
        <v>279.60000000000002</v>
      </c>
      <c r="J448" s="103">
        <f t="shared" si="201"/>
        <v>100</v>
      </c>
      <c r="K448" s="10">
        <f t="shared" si="202"/>
        <v>0</v>
      </c>
    </row>
    <row r="449" spans="1:11" ht="30" x14ac:dyDescent="0.25">
      <c r="A449" s="15"/>
      <c r="B449" s="15"/>
      <c r="C449" s="22"/>
      <c r="D449" s="22" t="s">
        <v>1</v>
      </c>
      <c r="E449" s="23" t="s">
        <v>63</v>
      </c>
      <c r="F449" s="10">
        <v>273.89999999999998</v>
      </c>
      <c r="G449" s="10">
        <v>273.89999999999998</v>
      </c>
      <c r="H449" s="10">
        <v>10.3</v>
      </c>
      <c r="I449" s="10">
        <v>10.3</v>
      </c>
      <c r="J449" s="103">
        <f t="shared" si="201"/>
        <v>100</v>
      </c>
      <c r="K449" s="10">
        <f t="shared" si="202"/>
        <v>0</v>
      </c>
    </row>
    <row r="450" spans="1:11" ht="45" x14ac:dyDescent="0.2">
      <c r="A450" s="22" t="s">
        <v>163</v>
      </c>
      <c r="B450" s="13"/>
      <c r="C450" s="13"/>
      <c r="D450" s="13"/>
      <c r="E450" s="61" t="s">
        <v>164</v>
      </c>
      <c r="F450" s="10">
        <f>F451+F486+F480</f>
        <v>80175.900000000009</v>
      </c>
      <c r="G450" s="10">
        <f>G451+G486+G480+G469+G475</f>
        <v>83326.2</v>
      </c>
      <c r="H450" s="10">
        <f t="shared" ref="H450:I450" si="227">H451+H486+H480+H469+H475</f>
        <v>12010.300000000001</v>
      </c>
      <c r="I450" s="10">
        <f t="shared" si="227"/>
        <v>12007.7</v>
      </c>
      <c r="J450" s="103">
        <f t="shared" si="201"/>
        <v>99.97835191460662</v>
      </c>
      <c r="K450" s="10">
        <f t="shared" si="202"/>
        <v>-2.6000000000003638</v>
      </c>
    </row>
    <row r="451" spans="1:11" ht="15" x14ac:dyDescent="0.25">
      <c r="A451" s="15"/>
      <c r="B451" s="113" t="s">
        <v>113</v>
      </c>
      <c r="C451" s="21"/>
      <c r="D451" s="22"/>
      <c r="E451" s="16" t="s">
        <v>114</v>
      </c>
      <c r="F451" s="10">
        <f>F452+F465</f>
        <v>27432.100000000002</v>
      </c>
      <c r="G451" s="10">
        <f>G452+G465</f>
        <v>18518.900000000001</v>
      </c>
      <c r="H451" s="10">
        <f t="shared" ref="H451" si="228">H452+H465</f>
        <v>1780.1000000000001</v>
      </c>
      <c r="I451" s="10">
        <f t="shared" ref="I451" si="229">I452+I465</f>
        <v>1777.5000000000002</v>
      </c>
      <c r="J451" s="103">
        <f t="shared" si="201"/>
        <v>99.853940789843278</v>
      </c>
      <c r="K451" s="10">
        <f t="shared" si="202"/>
        <v>-2.5999999999999091</v>
      </c>
    </row>
    <row r="452" spans="1:11" ht="45" x14ac:dyDescent="0.25">
      <c r="A452" s="15"/>
      <c r="B452" s="113" t="s">
        <v>115</v>
      </c>
      <c r="C452" s="21"/>
      <c r="D452" s="22"/>
      <c r="E452" s="18" t="s">
        <v>116</v>
      </c>
      <c r="F452" s="10">
        <f>F453</f>
        <v>7393.4000000000005</v>
      </c>
      <c r="G452" s="10">
        <f t="shared" ref="G452:G454" si="230">G453</f>
        <v>7859.8</v>
      </c>
      <c r="H452" s="10">
        <f t="shared" ref="H452:H454" si="231">H453</f>
        <v>1780.1000000000001</v>
      </c>
      <c r="I452" s="10">
        <f t="shared" ref="I452:I454" si="232">I453</f>
        <v>1777.5000000000002</v>
      </c>
      <c r="J452" s="103">
        <f t="shared" si="201"/>
        <v>99.853940789843278</v>
      </c>
      <c r="K452" s="10">
        <f t="shared" si="202"/>
        <v>-2.5999999999999091</v>
      </c>
    </row>
    <row r="453" spans="1:11" ht="45" x14ac:dyDescent="0.25">
      <c r="A453" s="15"/>
      <c r="B453" s="15"/>
      <c r="C453" s="21" t="s">
        <v>210</v>
      </c>
      <c r="D453" s="22"/>
      <c r="E453" s="18" t="s">
        <v>178</v>
      </c>
      <c r="F453" s="10">
        <f>F454</f>
        <v>7393.4000000000005</v>
      </c>
      <c r="G453" s="10">
        <f t="shared" si="230"/>
        <v>7859.8</v>
      </c>
      <c r="H453" s="10">
        <f t="shared" si="231"/>
        <v>1780.1000000000001</v>
      </c>
      <c r="I453" s="10">
        <f t="shared" si="232"/>
        <v>1777.5000000000002</v>
      </c>
      <c r="J453" s="103">
        <f t="shared" si="201"/>
        <v>99.853940789843278</v>
      </c>
      <c r="K453" s="10">
        <f t="shared" si="202"/>
        <v>-2.5999999999999091</v>
      </c>
    </row>
    <row r="454" spans="1:11" ht="30" x14ac:dyDescent="0.25">
      <c r="A454" s="15"/>
      <c r="B454" s="15"/>
      <c r="C454" s="21" t="s">
        <v>211</v>
      </c>
      <c r="D454" s="22"/>
      <c r="E454" s="23" t="s">
        <v>7</v>
      </c>
      <c r="F454" s="10">
        <f>F455</f>
        <v>7393.4000000000005</v>
      </c>
      <c r="G454" s="10">
        <f t="shared" si="230"/>
        <v>7859.8</v>
      </c>
      <c r="H454" s="10">
        <f t="shared" si="231"/>
        <v>1780.1000000000001</v>
      </c>
      <c r="I454" s="10">
        <f t="shared" si="232"/>
        <v>1777.5000000000002</v>
      </c>
      <c r="J454" s="103">
        <f t="shared" si="201"/>
        <v>99.853940789843278</v>
      </c>
      <c r="K454" s="10">
        <f t="shared" si="202"/>
        <v>-2.5999999999999091</v>
      </c>
    </row>
    <row r="455" spans="1:11" ht="30" x14ac:dyDescent="0.25">
      <c r="A455" s="15"/>
      <c r="B455" s="15"/>
      <c r="C455" s="21" t="s">
        <v>212</v>
      </c>
      <c r="D455" s="21"/>
      <c r="E455" s="4" t="s">
        <v>69</v>
      </c>
      <c r="F455" s="10">
        <f>F456+F459</f>
        <v>7393.4000000000005</v>
      </c>
      <c r="G455" s="10">
        <f>G456+G459+G463</f>
        <v>7859.8</v>
      </c>
      <c r="H455" s="10">
        <f t="shared" ref="H455:I455" si="233">H456+H459+H463</f>
        <v>1780.1000000000001</v>
      </c>
      <c r="I455" s="10">
        <f t="shared" si="233"/>
        <v>1777.5000000000002</v>
      </c>
      <c r="J455" s="103">
        <f t="shared" si="201"/>
        <v>99.853940789843278</v>
      </c>
      <c r="K455" s="10">
        <f t="shared" si="202"/>
        <v>-2.5999999999999091</v>
      </c>
    </row>
    <row r="456" spans="1:11" ht="60" x14ac:dyDescent="0.25">
      <c r="A456" s="15"/>
      <c r="B456" s="15"/>
      <c r="C456" s="21" t="s">
        <v>455</v>
      </c>
      <c r="D456" s="28"/>
      <c r="E456" s="4" t="s">
        <v>456</v>
      </c>
      <c r="F456" s="10">
        <f>F457</f>
        <v>67.8</v>
      </c>
      <c r="G456" s="10">
        <f>G457+G458</f>
        <v>67.8</v>
      </c>
      <c r="H456" s="10">
        <f t="shared" ref="H456:I456" si="234">H457+H458</f>
        <v>16.899999999999999</v>
      </c>
      <c r="I456" s="10">
        <f t="shared" si="234"/>
        <v>14.4</v>
      </c>
      <c r="J456" s="103">
        <f t="shared" si="201"/>
        <v>85.207100591715985</v>
      </c>
      <c r="K456" s="10">
        <f t="shared" si="202"/>
        <v>-2.4999999999999982</v>
      </c>
    </row>
    <row r="457" spans="1:11" ht="75" x14ac:dyDescent="0.25">
      <c r="A457" s="15"/>
      <c r="B457" s="45"/>
      <c r="C457" s="45"/>
      <c r="D457" s="45" t="s">
        <v>0</v>
      </c>
      <c r="E457" s="44" t="s">
        <v>62</v>
      </c>
      <c r="F457" s="10">
        <v>67.8</v>
      </c>
      <c r="G457" s="10">
        <v>15.6</v>
      </c>
      <c r="H457" s="10">
        <v>3.9</v>
      </c>
      <c r="I457" s="10">
        <v>3.9</v>
      </c>
      <c r="J457" s="103">
        <f t="shared" si="201"/>
        <v>100</v>
      </c>
      <c r="K457" s="10">
        <f t="shared" si="202"/>
        <v>0</v>
      </c>
    </row>
    <row r="458" spans="1:11" ht="30" x14ac:dyDescent="0.25">
      <c r="A458" s="15"/>
      <c r="B458" s="45"/>
      <c r="C458" s="45"/>
      <c r="D458" s="9" t="s">
        <v>1</v>
      </c>
      <c r="E458" s="27" t="s">
        <v>63</v>
      </c>
      <c r="F458" s="10" t="s">
        <v>289</v>
      </c>
      <c r="G458" s="10">
        <v>52.2</v>
      </c>
      <c r="H458" s="10">
        <v>13</v>
      </c>
      <c r="I458" s="10">
        <v>10.5</v>
      </c>
      <c r="J458" s="103">
        <f t="shared" si="201"/>
        <v>80.769230769230774</v>
      </c>
      <c r="K458" s="10">
        <f t="shared" si="202"/>
        <v>-2.5</v>
      </c>
    </row>
    <row r="459" spans="1:11" ht="30" x14ac:dyDescent="0.25">
      <c r="A459" s="15"/>
      <c r="B459" s="45"/>
      <c r="C459" s="45" t="s">
        <v>213</v>
      </c>
      <c r="D459" s="45"/>
      <c r="E459" s="44" t="s">
        <v>70</v>
      </c>
      <c r="F459" s="10">
        <f>F460+F461+F462</f>
        <v>7325.6</v>
      </c>
      <c r="G459" s="10">
        <f t="shared" ref="G459:I459" si="235">G460+G461+G462</f>
        <v>7325.6</v>
      </c>
      <c r="H459" s="10">
        <f t="shared" si="235"/>
        <v>1646.6000000000001</v>
      </c>
      <c r="I459" s="10">
        <f t="shared" si="235"/>
        <v>1646.5000000000002</v>
      </c>
      <c r="J459" s="103">
        <f t="shared" si="201"/>
        <v>99.993926879630763</v>
      </c>
      <c r="K459" s="10">
        <f t="shared" si="202"/>
        <v>-9.9999999999909051E-2</v>
      </c>
    </row>
    <row r="460" spans="1:11" ht="18.75" customHeight="1" x14ac:dyDescent="0.25">
      <c r="A460" s="15"/>
      <c r="B460" s="45"/>
      <c r="C460" s="67"/>
      <c r="D460" s="9" t="s">
        <v>0</v>
      </c>
      <c r="E460" s="26" t="s">
        <v>62</v>
      </c>
      <c r="F460" s="10">
        <v>6285.7</v>
      </c>
      <c r="G460" s="10">
        <v>6285.7</v>
      </c>
      <c r="H460" s="10">
        <v>1545.9</v>
      </c>
      <c r="I460" s="10">
        <v>1545.9</v>
      </c>
      <c r="J460" s="103">
        <f t="shared" si="201"/>
        <v>100</v>
      </c>
      <c r="K460" s="10">
        <f t="shared" si="202"/>
        <v>0</v>
      </c>
    </row>
    <row r="461" spans="1:11" ht="31.5" customHeight="1" x14ac:dyDescent="0.25">
      <c r="A461" s="15"/>
      <c r="B461" s="45"/>
      <c r="C461" s="9"/>
      <c r="D461" s="9" t="s">
        <v>1</v>
      </c>
      <c r="E461" s="27" t="s">
        <v>63</v>
      </c>
      <c r="F461" s="10">
        <v>1020.1</v>
      </c>
      <c r="G461" s="10">
        <v>1020.1</v>
      </c>
      <c r="H461" s="10">
        <v>99.7</v>
      </c>
      <c r="I461" s="10">
        <v>99.7</v>
      </c>
      <c r="J461" s="103">
        <f t="shared" si="201"/>
        <v>100</v>
      </c>
      <c r="K461" s="10">
        <f t="shared" si="202"/>
        <v>0</v>
      </c>
    </row>
    <row r="462" spans="1:11" ht="15" x14ac:dyDescent="0.25">
      <c r="A462" s="15"/>
      <c r="B462" s="45"/>
      <c r="C462" s="22"/>
      <c r="D462" s="22" t="s">
        <v>8</v>
      </c>
      <c r="E462" s="23" t="s">
        <v>9</v>
      </c>
      <c r="F462" s="10">
        <v>19.8</v>
      </c>
      <c r="G462" s="10">
        <v>19.8</v>
      </c>
      <c r="H462" s="10">
        <v>1</v>
      </c>
      <c r="I462" s="10">
        <v>0.9</v>
      </c>
      <c r="J462" s="103">
        <f t="shared" ref="J462:J498" si="236">I462/H462*100</f>
        <v>90</v>
      </c>
      <c r="K462" s="10">
        <f t="shared" ref="K462:K498" si="237">I462-H462</f>
        <v>-9.9999999999999978E-2</v>
      </c>
    </row>
    <row r="463" spans="1:11" ht="30" x14ac:dyDescent="0.25">
      <c r="A463" s="15"/>
      <c r="B463" s="45"/>
      <c r="C463" s="21" t="s">
        <v>515</v>
      </c>
      <c r="D463" s="17"/>
      <c r="E463" s="4" t="s">
        <v>516</v>
      </c>
      <c r="F463" s="10" t="s">
        <v>289</v>
      </c>
      <c r="G463" s="10">
        <f>G464</f>
        <v>466.4</v>
      </c>
      <c r="H463" s="10">
        <f t="shared" ref="H463:I463" si="238">H464</f>
        <v>116.6</v>
      </c>
      <c r="I463" s="10">
        <f t="shared" si="238"/>
        <v>116.6</v>
      </c>
      <c r="J463" s="103">
        <f t="shared" si="236"/>
        <v>100</v>
      </c>
      <c r="K463" s="10">
        <f t="shared" si="237"/>
        <v>0</v>
      </c>
    </row>
    <row r="464" spans="1:11" ht="75" x14ac:dyDescent="0.25">
      <c r="A464" s="15"/>
      <c r="B464" s="45"/>
      <c r="C464" s="22"/>
      <c r="D464" s="28" t="s">
        <v>0</v>
      </c>
      <c r="E464" s="4" t="s">
        <v>62</v>
      </c>
      <c r="F464" s="10" t="s">
        <v>289</v>
      </c>
      <c r="G464" s="10">
        <v>466.4</v>
      </c>
      <c r="H464" s="10">
        <v>116.6</v>
      </c>
      <c r="I464" s="10">
        <v>116.6</v>
      </c>
      <c r="J464" s="103">
        <f t="shared" si="236"/>
        <v>100</v>
      </c>
      <c r="K464" s="10">
        <f t="shared" si="237"/>
        <v>0</v>
      </c>
    </row>
    <row r="465" spans="1:11" ht="15" x14ac:dyDescent="0.25">
      <c r="A465" s="15"/>
      <c r="B465" s="45" t="s">
        <v>124</v>
      </c>
      <c r="C465" s="22"/>
      <c r="D465" s="22"/>
      <c r="E465" s="4" t="s">
        <v>125</v>
      </c>
      <c r="F465" s="10">
        <f>F466</f>
        <v>20038.7</v>
      </c>
      <c r="G465" s="10">
        <f t="shared" ref="G465:I465" si="239">G466</f>
        <v>10659.1</v>
      </c>
      <c r="H465" s="10">
        <f t="shared" si="239"/>
        <v>0</v>
      </c>
      <c r="I465" s="10">
        <f t="shared" si="239"/>
        <v>0</v>
      </c>
      <c r="J465" s="103">
        <v>0</v>
      </c>
      <c r="K465" s="10">
        <f t="shared" si="237"/>
        <v>0</v>
      </c>
    </row>
    <row r="466" spans="1:11" ht="75" x14ac:dyDescent="0.25">
      <c r="A466" s="15"/>
      <c r="B466" s="21"/>
      <c r="C466" s="21" t="s">
        <v>307</v>
      </c>
      <c r="D466" s="21"/>
      <c r="E466" s="24" t="s">
        <v>308</v>
      </c>
      <c r="F466" s="10">
        <f>F467</f>
        <v>20038.7</v>
      </c>
      <c r="G466" s="10">
        <f t="shared" ref="G466:I466" si="240">G467</f>
        <v>10659.1</v>
      </c>
      <c r="H466" s="10">
        <f t="shared" si="240"/>
        <v>0</v>
      </c>
      <c r="I466" s="10">
        <f t="shared" si="240"/>
        <v>0</v>
      </c>
      <c r="J466" s="103">
        <v>0</v>
      </c>
      <c r="K466" s="10">
        <f t="shared" si="237"/>
        <v>0</v>
      </c>
    </row>
    <row r="467" spans="1:11" ht="75" x14ac:dyDescent="0.25">
      <c r="A467" s="15"/>
      <c r="B467" s="21"/>
      <c r="C467" s="21" t="s">
        <v>309</v>
      </c>
      <c r="D467" s="21"/>
      <c r="E467" s="24" t="s">
        <v>36</v>
      </c>
      <c r="F467" s="10">
        <f>F468</f>
        <v>20038.7</v>
      </c>
      <c r="G467" s="10">
        <f t="shared" ref="G467:I467" si="241">G468</f>
        <v>10659.1</v>
      </c>
      <c r="H467" s="10">
        <f t="shared" si="241"/>
        <v>0</v>
      </c>
      <c r="I467" s="10">
        <f t="shared" si="241"/>
        <v>0</v>
      </c>
      <c r="J467" s="103">
        <v>0</v>
      </c>
      <c r="K467" s="10">
        <f t="shared" si="237"/>
        <v>0</v>
      </c>
    </row>
    <row r="468" spans="1:11" ht="15" x14ac:dyDescent="0.25">
      <c r="A468" s="15"/>
      <c r="B468" s="21"/>
      <c r="C468" s="57"/>
      <c r="D468" s="57" t="s">
        <v>8</v>
      </c>
      <c r="E468" s="62" t="s">
        <v>9</v>
      </c>
      <c r="F468" s="10">
        <v>20038.7</v>
      </c>
      <c r="G468" s="10">
        <v>10659.1</v>
      </c>
      <c r="H468" s="10">
        <v>0</v>
      </c>
      <c r="I468" s="10">
        <v>0</v>
      </c>
      <c r="J468" s="103">
        <v>0</v>
      </c>
      <c r="K468" s="10">
        <f t="shared" si="237"/>
        <v>0</v>
      </c>
    </row>
    <row r="469" spans="1:11" ht="15" x14ac:dyDescent="0.25">
      <c r="A469" s="15"/>
      <c r="B469" s="45" t="s">
        <v>132</v>
      </c>
      <c r="C469" s="131"/>
      <c r="D469" s="131"/>
      <c r="E469" s="51" t="s">
        <v>133</v>
      </c>
      <c r="F469" s="10" t="s">
        <v>289</v>
      </c>
      <c r="G469" s="10">
        <f>G470</f>
        <v>9136.7999999999993</v>
      </c>
      <c r="H469" s="10">
        <f t="shared" ref="H469:I473" si="242">H470</f>
        <v>0</v>
      </c>
      <c r="I469" s="10">
        <f t="shared" si="242"/>
        <v>0</v>
      </c>
      <c r="J469" s="103">
        <v>0</v>
      </c>
      <c r="K469" s="10">
        <f t="shared" si="237"/>
        <v>0</v>
      </c>
    </row>
    <row r="470" spans="1:11" ht="15" x14ac:dyDescent="0.25">
      <c r="A470" s="15"/>
      <c r="B470" s="45" t="s">
        <v>137</v>
      </c>
      <c r="C470" s="132"/>
      <c r="D470" s="133"/>
      <c r="E470" s="33" t="s">
        <v>140</v>
      </c>
      <c r="F470" s="10" t="s">
        <v>289</v>
      </c>
      <c r="G470" s="10">
        <f>G471</f>
        <v>9136.7999999999993</v>
      </c>
      <c r="H470" s="10">
        <f t="shared" si="242"/>
        <v>0</v>
      </c>
      <c r="I470" s="10">
        <f t="shared" si="242"/>
        <v>0</v>
      </c>
      <c r="J470" s="103">
        <v>0</v>
      </c>
      <c r="K470" s="10">
        <f t="shared" si="237"/>
        <v>0</v>
      </c>
    </row>
    <row r="471" spans="1:11" ht="15" x14ac:dyDescent="0.25">
      <c r="A471" s="15"/>
      <c r="B471" s="45"/>
      <c r="C471" s="127" t="s">
        <v>91</v>
      </c>
      <c r="D471" s="132"/>
      <c r="E471" s="26" t="s">
        <v>14</v>
      </c>
      <c r="F471" s="10" t="s">
        <v>289</v>
      </c>
      <c r="G471" s="10">
        <f>G472</f>
        <v>9136.7999999999993</v>
      </c>
      <c r="H471" s="10">
        <f t="shared" si="242"/>
        <v>0</v>
      </c>
      <c r="I471" s="10">
        <f t="shared" si="242"/>
        <v>0</v>
      </c>
      <c r="J471" s="103">
        <v>0</v>
      </c>
      <c r="K471" s="10">
        <f t="shared" si="237"/>
        <v>0</v>
      </c>
    </row>
    <row r="472" spans="1:11" ht="15" x14ac:dyDescent="0.25">
      <c r="A472" s="15"/>
      <c r="B472" s="53"/>
      <c r="C472" s="9" t="s">
        <v>510</v>
      </c>
      <c r="D472" s="9"/>
      <c r="E472" s="31" t="s">
        <v>511</v>
      </c>
      <c r="F472" s="10" t="s">
        <v>289</v>
      </c>
      <c r="G472" s="10">
        <f>G473</f>
        <v>9136.7999999999993</v>
      </c>
      <c r="H472" s="10">
        <f t="shared" si="242"/>
        <v>0</v>
      </c>
      <c r="I472" s="10">
        <f t="shared" si="242"/>
        <v>0</v>
      </c>
      <c r="J472" s="103">
        <v>0</v>
      </c>
      <c r="K472" s="10">
        <f t="shared" si="237"/>
        <v>0</v>
      </c>
    </row>
    <row r="473" spans="1:11" ht="60.75" customHeight="1" x14ac:dyDescent="0.25">
      <c r="A473" s="15"/>
      <c r="B473" s="53"/>
      <c r="C473" s="9" t="s">
        <v>512</v>
      </c>
      <c r="D473" s="9"/>
      <c r="E473" s="4" t="s">
        <v>476</v>
      </c>
      <c r="F473" s="10" t="s">
        <v>289</v>
      </c>
      <c r="G473" s="10">
        <f>G474</f>
        <v>9136.7999999999993</v>
      </c>
      <c r="H473" s="10">
        <f t="shared" si="242"/>
        <v>0</v>
      </c>
      <c r="I473" s="10">
        <f t="shared" si="242"/>
        <v>0</v>
      </c>
      <c r="J473" s="103">
        <v>0</v>
      </c>
      <c r="K473" s="10">
        <f t="shared" si="237"/>
        <v>0</v>
      </c>
    </row>
    <row r="474" spans="1:11" ht="15" x14ac:dyDescent="0.25">
      <c r="A474" s="15"/>
      <c r="B474" s="53"/>
      <c r="C474" s="9"/>
      <c r="D474" s="64" t="s">
        <v>12</v>
      </c>
      <c r="E474" s="65" t="s">
        <v>13</v>
      </c>
      <c r="F474" s="10" t="s">
        <v>289</v>
      </c>
      <c r="G474" s="10">
        <v>9136.7999999999993</v>
      </c>
      <c r="H474" s="10">
        <v>0</v>
      </c>
      <c r="I474" s="10">
        <v>0</v>
      </c>
      <c r="J474" s="103">
        <v>0</v>
      </c>
      <c r="K474" s="10">
        <f t="shared" si="237"/>
        <v>0</v>
      </c>
    </row>
    <row r="475" spans="1:11" ht="15" x14ac:dyDescent="0.25">
      <c r="A475" s="15"/>
      <c r="B475" s="53" t="s">
        <v>429</v>
      </c>
      <c r="C475" s="9"/>
      <c r="D475" s="17"/>
      <c r="E475" s="4" t="s">
        <v>430</v>
      </c>
      <c r="F475" s="10" t="s">
        <v>289</v>
      </c>
      <c r="G475" s="10">
        <f>G476</f>
        <v>2926.7</v>
      </c>
      <c r="H475" s="10">
        <f t="shared" ref="H475:I478" si="243">H476</f>
        <v>0</v>
      </c>
      <c r="I475" s="10">
        <f t="shared" si="243"/>
        <v>0</v>
      </c>
      <c r="J475" s="103">
        <v>0</v>
      </c>
      <c r="K475" s="10">
        <f t="shared" si="237"/>
        <v>0</v>
      </c>
    </row>
    <row r="476" spans="1:11" ht="15" x14ac:dyDescent="0.25">
      <c r="A476" s="15"/>
      <c r="B476" s="53" t="s">
        <v>513</v>
      </c>
      <c r="C476" s="9"/>
      <c r="D476" s="17"/>
      <c r="E476" s="4" t="s">
        <v>514</v>
      </c>
      <c r="F476" s="10" t="s">
        <v>289</v>
      </c>
      <c r="G476" s="10">
        <f>G477</f>
        <v>2926.7</v>
      </c>
      <c r="H476" s="10">
        <f t="shared" si="243"/>
        <v>0</v>
      </c>
      <c r="I476" s="10">
        <f t="shared" si="243"/>
        <v>0</v>
      </c>
      <c r="J476" s="103">
        <v>0</v>
      </c>
      <c r="K476" s="10">
        <f t="shared" si="237"/>
        <v>0</v>
      </c>
    </row>
    <row r="477" spans="1:11" ht="75" x14ac:dyDescent="0.25">
      <c r="A477" s="15"/>
      <c r="B477" s="53"/>
      <c r="C477" s="132" t="s">
        <v>307</v>
      </c>
      <c r="D477" s="131"/>
      <c r="E477" s="134" t="s">
        <v>308</v>
      </c>
      <c r="F477" s="10" t="s">
        <v>289</v>
      </c>
      <c r="G477" s="10">
        <f>G478</f>
        <v>2926.7</v>
      </c>
      <c r="H477" s="10">
        <f t="shared" si="243"/>
        <v>0</v>
      </c>
      <c r="I477" s="10">
        <f t="shared" si="243"/>
        <v>0</v>
      </c>
      <c r="J477" s="103">
        <v>0</v>
      </c>
      <c r="K477" s="10">
        <f t="shared" si="237"/>
        <v>0</v>
      </c>
    </row>
    <row r="478" spans="1:11" ht="75" x14ac:dyDescent="0.25">
      <c r="A478" s="15"/>
      <c r="B478" s="53"/>
      <c r="C478" s="135" t="s">
        <v>309</v>
      </c>
      <c r="D478" s="128"/>
      <c r="E478" s="134" t="s">
        <v>36</v>
      </c>
      <c r="F478" s="10" t="s">
        <v>289</v>
      </c>
      <c r="G478" s="10">
        <f>G479</f>
        <v>2926.7</v>
      </c>
      <c r="H478" s="10">
        <f t="shared" si="243"/>
        <v>0</v>
      </c>
      <c r="I478" s="10">
        <f t="shared" si="243"/>
        <v>0</v>
      </c>
      <c r="J478" s="103">
        <v>0</v>
      </c>
      <c r="K478" s="10">
        <f t="shared" si="237"/>
        <v>0</v>
      </c>
    </row>
    <row r="479" spans="1:11" ht="15" x14ac:dyDescent="0.25">
      <c r="A479" s="15"/>
      <c r="B479" s="53"/>
      <c r="C479" s="132"/>
      <c r="D479" s="17" t="s">
        <v>12</v>
      </c>
      <c r="E479" s="4" t="s">
        <v>13</v>
      </c>
      <c r="F479" s="10" t="s">
        <v>289</v>
      </c>
      <c r="G479" s="10">
        <v>2926.7</v>
      </c>
      <c r="H479" s="10">
        <v>0</v>
      </c>
      <c r="I479" s="10">
        <v>0</v>
      </c>
      <c r="J479" s="103">
        <v>0</v>
      </c>
      <c r="K479" s="10">
        <f t="shared" si="237"/>
        <v>0</v>
      </c>
    </row>
    <row r="480" spans="1:11" ht="15" x14ac:dyDescent="0.25">
      <c r="A480" s="15"/>
      <c r="B480" s="21" t="s">
        <v>146</v>
      </c>
      <c r="C480" s="57"/>
      <c r="D480" s="21"/>
      <c r="E480" s="71" t="s">
        <v>279</v>
      </c>
      <c r="F480" s="10">
        <f>F481</f>
        <v>892.8</v>
      </c>
      <c r="G480" s="10">
        <f t="shared" ref="G480:I484" si="244">G481</f>
        <v>892.8</v>
      </c>
      <c r="H480" s="10">
        <f t="shared" si="244"/>
        <v>0</v>
      </c>
      <c r="I480" s="10">
        <f t="shared" si="244"/>
        <v>0</v>
      </c>
      <c r="J480" s="103">
        <v>0</v>
      </c>
      <c r="K480" s="10">
        <f t="shared" si="237"/>
        <v>0</v>
      </c>
    </row>
    <row r="481" spans="1:11" ht="15" x14ac:dyDescent="0.25">
      <c r="A481" s="15"/>
      <c r="B481" s="21" t="s">
        <v>147</v>
      </c>
      <c r="C481" s="57"/>
      <c r="D481" s="21"/>
      <c r="E481" s="24" t="s">
        <v>148</v>
      </c>
      <c r="F481" s="10">
        <f>F482</f>
        <v>892.8</v>
      </c>
      <c r="G481" s="10">
        <f t="shared" si="244"/>
        <v>892.8</v>
      </c>
      <c r="H481" s="10">
        <f t="shared" si="244"/>
        <v>0</v>
      </c>
      <c r="I481" s="10">
        <f t="shared" si="244"/>
        <v>0</v>
      </c>
      <c r="J481" s="103">
        <v>0</v>
      </c>
      <c r="K481" s="10">
        <f t="shared" si="237"/>
        <v>0</v>
      </c>
    </row>
    <row r="482" spans="1:11" ht="75" x14ac:dyDescent="0.25">
      <c r="A482" s="15"/>
      <c r="B482" s="63"/>
      <c r="C482" s="57" t="s">
        <v>245</v>
      </c>
      <c r="D482" s="21"/>
      <c r="E482" s="24" t="s">
        <v>250</v>
      </c>
      <c r="F482" s="10">
        <f>F483</f>
        <v>892.8</v>
      </c>
      <c r="G482" s="10">
        <f t="shared" si="244"/>
        <v>892.8</v>
      </c>
      <c r="H482" s="10">
        <f t="shared" si="244"/>
        <v>0</v>
      </c>
      <c r="I482" s="10">
        <f t="shared" si="244"/>
        <v>0</v>
      </c>
      <c r="J482" s="103">
        <v>0</v>
      </c>
      <c r="K482" s="10">
        <f t="shared" si="237"/>
        <v>0</v>
      </c>
    </row>
    <row r="483" spans="1:11" ht="45" x14ac:dyDescent="0.25">
      <c r="A483" s="15"/>
      <c r="B483" s="63"/>
      <c r="C483" s="17" t="s">
        <v>266</v>
      </c>
      <c r="D483" s="21"/>
      <c r="E483" s="24" t="s">
        <v>251</v>
      </c>
      <c r="F483" s="10">
        <f>F484</f>
        <v>892.8</v>
      </c>
      <c r="G483" s="10">
        <f t="shared" si="244"/>
        <v>892.8</v>
      </c>
      <c r="H483" s="10">
        <f t="shared" si="244"/>
        <v>0</v>
      </c>
      <c r="I483" s="10">
        <f t="shared" si="244"/>
        <v>0</v>
      </c>
      <c r="J483" s="103">
        <v>0</v>
      </c>
      <c r="K483" s="10">
        <f t="shared" si="237"/>
        <v>0</v>
      </c>
    </row>
    <row r="484" spans="1:11" ht="45" x14ac:dyDescent="0.2">
      <c r="A484" s="45"/>
      <c r="B484" s="45"/>
      <c r="C484" s="45" t="s">
        <v>267</v>
      </c>
      <c r="D484" s="45"/>
      <c r="E484" s="44" t="s">
        <v>252</v>
      </c>
      <c r="F484" s="10">
        <f>F485</f>
        <v>892.8</v>
      </c>
      <c r="G484" s="10">
        <f t="shared" si="244"/>
        <v>892.8</v>
      </c>
      <c r="H484" s="10">
        <f t="shared" si="244"/>
        <v>0</v>
      </c>
      <c r="I484" s="10">
        <f t="shared" si="244"/>
        <v>0</v>
      </c>
      <c r="J484" s="103">
        <v>0</v>
      </c>
      <c r="K484" s="10">
        <f t="shared" si="237"/>
        <v>0</v>
      </c>
    </row>
    <row r="485" spans="1:11" ht="15" x14ac:dyDescent="0.2">
      <c r="A485" s="45"/>
      <c r="B485" s="53"/>
      <c r="C485" s="53"/>
      <c r="D485" s="53">
        <v>500</v>
      </c>
      <c r="E485" s="14" t="s">
        <v>13</v>
      </c>
      <c r="F485" s="10">
        <v>892.8</v>
      </c>
      <c r="G485" s="10">
        <v>892.8</v>
      </c>
      <c r="H485" s="10">
        <v>0</v>
      </c>
      <c r="I485" s="10">
        <v>0</v>
      </c>
      <c r="J485" s="103">
        <v>0</v>
      </c>
      <c r="K485" s="10">
        <f t="shared" si="237"/>
        <v>0</v>
      </c>
    </row>
    <row r="486" spans="1:11" ht="45" x14ac:dyDescent="0.2">
      <c r="A486" s="45"/>
      <c r="B486" s="53" t="s">
        <v>166</v>
      </c>
      <c r="C486" s="53"/>
      <c r="D486" s="53"/>
      <c r="E486" s="14" t="s">
        <v>217</v>
      </c>
      <c r="F486" s="10">
        <f>F487+F493</f>
        <v>51851</v>
      </c>
      <c r="G486" s="10">
        <f t="shared" ref="G486:I486" si="245">G487+G493</f>
        <v>51851</v>
      </c>
      <c r="H486" s="10">
        <f t="shared" si="245"/>
        <v>10230.200000000001</v>
      </c>
      <c r="I486" s="10">
        <f t="shared" si="245"/>
        <v>10230.200000000001</v>
      </c>
      <c r="J486" s="103">
        <f t="shared" si="236"/>
        <v>100</v>
      </c>
      <c r="K486" s="10">
        <f t="shared" si="237"/>
        <v>0</v>
      </c>
    </row>
    <row r="487" spans="1:11" ht="45" x14ac:dyDescent="0.2">
      <c r="A487" s="45"/>
      <c r="B487" s="22" t="s">
        <v>165</v>
      </c>
      <c r="C487" s="67"/>
      <c r="D487" s="9"/>
      <c r="E487" s="26" t="s">
        <v>167</v>
      </c>
      <c r="F487" s="10">
        <f>F488</f>
        <v>51151</v>
      </c>
      <c r="G487" s="10">
        <f t="shared" ref="G487:I488" si="246">G488</f>
        <v>51151</v>
      </c>
      <c r="H487" s="10">
        <f t="shared" si="246"/>
        <v>10230.200000000001</v>
      </c>
      <c r="I487" s="10">
        <f t="shared" si="246"/>
        <v>10230.200000000001</v>
      </c>
      <c r="J487" s="103">
        <f t="shared" si="236"/>
        <v>100</v>
      </c>
      <c r="K487" s="10">
        <f t="shared" si="237"/>
        <v>0</v>
      </c>
    </row>
    <row r="488" spans="1:11" ht="45.75" customHeight="1" x14ac:dyDescent="0.25">
      <c r="A488" s="45"/>
      <c r="B488" s="15"/>
      <c r="C488" s="72" t="s">
        <v>210</v>
      </c>
      <c r="D488" s="9"/>
      <c r="E488" s="23" t="s">
        <v>178</v>
      </c>
      <c r="F488" s="10">
        <f>F489</f>
        <v>51151</v>
      </c>
      <c r="G488" s="10">
        <f t="shared" si="246"/>
        <v>51151</v>
      </c>
      <c r="H488" s="10">
        <f t="shared" si="246"/>
        <v>10230.200000000001</v>
      </c>
      <c r="I488" s="10">
        <f t="shared" si="246"/>
        <v>10230.200000000001</v>
      </c>
      <c r="J488" s="103">
        <f t="shared" si="236"/>
        <v>100</v>
      </c>
      <c r="K488" s="10">
        <f t="shared" si="237"/>
        <v>0</v>
      </c>
    </row>
    <row r="489" spans="1:11" ht="30" x14ac:dyDescent="0.25">
      <c r="A489" s="45"/>
      <c r="B489" s="15"/>
      <c r="C489" s="9" t="s">
        <v>214</v>
      </c>
      <c r="D489" s="9"/>
      <c r="E489" s="18" t="s">
        <v>457</v>
      </c>
      <c r="F489" s="10">
        <f>F491</f>
        <v>51151</v>
      </c>
      <c r="G489" s="10">
        <f t="shared" ref="G489:I489" si="247">G491</f>
        <v>51151</v>
      </c>
      <c r="H489" s="10">
        <f t="shared" si="247"/>
        <v>10230.200000000001</v>
      </c>
      <c r="I489" s="10">
        <f t="shared" si="247"/>
        <v>10230.200000000001</v>
      </c>
      <c r="J489" s="103">
        <f t="shared" si="236"/>
        <v>100</v>
      </c>
      <c r="K489" s="10">
        <f t="shared" si="237"/>
        <v>0</v>
      </c>
    </row>
    <row r="490" spans="1:11" ht="30" x14ac:dyDescent="0.25">
      <c r="A490" s="45"/>
      <c r="B490" s="15"/>
      <c r="C490" s="9" t="s">
        <v>215</v>
      </c>
      <c r="D490" s="28"/>
      <c r="E490" s="4" t="s">
        <v>68</v>
      </c>
      <c r="F490" s="10">
        <f>F491</f>
        <v>51151</v>
      </c>
      <c r="G490" s="10">
        <f t="shared" ref="G490:I491" si="248">G491</f>
        <v>51151</v>
      </c>
      <c r="H490" s="10">
        <f t="shared" si="248"/>
        <v>10230.200000000001</v>
      </c>
      <c r="I490" s="10">
        <f t="shared" si="248"/>
        <v>10230.200000000001</v>
      </c>
      <c r="J490" s="103">
        <f t="shared" si="236"/>
        <v>100</v>
      </c>
      <c r="K490" s="10">
        <f t="shared" si="237"/>
        <v>0</v>
      </c>
    </row>
    <row r="491" spans="1:11" ht="45" x14ac:dyDescent="0.25">
      <c r="A491" s="45"/>
      <c r="B491" s="15"/>
      <c r="C491" s="9" t="s">
        <v>216</v>
      </c>
      <c r="D491" s="17"/>
      <c r="E491" s="18" t="s">
        <v>168</v>
      </c>
      <c r="F491" s="10">
        <f>F492</f>
        <v>51151</v>
      </c>
      <c r="G491" s="10">
        <f t="shared" si="248"/>
        <v>51151</v>
      </c>
      <c r="H491" s="10">
        <f t="shared" si="248"/>
        <v>10230.200000000001</v>
      </c>
      <c r="I491" s="10">
        <f t="shared" si="248"/>
        <v>10230.200000000001</v>
      </c>
      <c r="J491" s="103">
        <f t="shared" si="236"/>
        <v>100</v>
      </c>
      <c r="K491" s="10">
        <f t="shared" si="237"/>
        <v>0</v>
      </c>
    </row>
    <row r="492" spans="1:11" ht="15" x14ac:dyDescent="0.25">
      <c r="A492" s="45"/>
      <c r="B492" s="15"/>
      <c r="C492" s="9"/>
      <c r="D492" s="28" t="s">
        <v>12</v>
      </c>
      <c r="E492" s="4" t="s">
        <v>13</v>
      </c>
      <c r="F492" s="10">
        <v>51151</v>
      </c>
      <c r="G492" s="10">
        <v>51151</v>
      </c>
      <c r="H492" s="10">
        <v>10230.200000000001</v>
      </c>
      <c r="I492" s="10">
        <v>10230.200000000001</v>
      </c>
      <c r="J492" s="103">
        <f t="shared" si="236"/>
        <v>100</v>
      </c>
      <c r="K492" s="10">
        <f t="shared" si="237"/>
        <v>0</v>
      </c>
    </row>
    <row r="493" spans="1:11" ht="15" x14ac:dyDescent="0.2">
      <c r="A493" s="45"/>
      <c r="B493" s="22" t="s">
        <v>458</v>
      </c>
      <c r="C493" s="9"/>
      <c r="D493" s="9"/>
      <c r="E493" s="31" t="s">
        <v>459</v>
      </c>
      <c r="F493" s="10">
        <f>F494</f>
        <v>700</v>
      </c>
      <c r="G493" s="10">
        <f t="shared" ref="G493:I496" si="249">G494</f>
        <v>700</v>
      </c>
      <c r="H493" s="10">
        <f t="shared" si="249"/>
        <v>0</v>
      </c>
      <c r="I493" s="10">
        <f t="shared" si="249"/>
        <v>0</v>
      </c>
      <c r="J493" s="103">
        <v>0</v>
      </c>
      <c r="K493" s="10">
        <f t="shared" si="237"/>
        <v>0</v>
      </c>
    </row>
    <row r="494" spans="1:11" ht="15" x14ac:dyDescent="0.25">
      <c r="A494" s="15"/>
      <c r="B494" s="15"/>
      <c r="C494" s="9" t="s">
        <v>91</v>
      </c>
      <c r="D494" s="28"/>
      <c r="E494" s="4" t="s">
        <v>14</v>
      </c>
      <c r="F494" s="10">
        <f>F495</f>
        <v>700</v>
      </c>
      <c r="G494" s="10">
        <f t="shared" si="249"/>
        <v>700</v>
      </c>
      <c r="H494" s="10">
        <f t="shared" si="249"/>
        <v>0</v>
      </c>
      <c r="I494" s="10">
        <f t="shared" si="249"/>
        <v>0</v>
      </c>
      <c r="J494" s="103">
        <v>0</v>
      </c>
      <c r="K494" s="10">
        <f t="shared" si="237"/>
        <v>0</v>
      </c>
    </row>
    <row r="495" spans="1:11" ht="30" x14ac:dyDescent="0.25">
      <c r="A495" s="15"/>
      <c r="B495" s="15"/>
      <c r="C495" s="9" t="s">
        <v>192</v>
      </c>
      <c r="D495" s="28"/>
      <c r="E495" s="4" t="s">
        <v>460</v>
      </c>
      <c r="F495" s="10">
        <f>F496</f>
        <v>700</v>
      </c>
      <c r="G495" s="10">
        <f t="shared" si="249"/>
        <v>700</v>
      </c>
      <c r="H495" s="10">
        <f t="shared" si="249"/>
        <v>0</v>
      </c>
      <c r="I495" s="10">
        <f t="shared" si="249"/>
        <v>0</v>
      </c>
      <c r="J495" s="103">
        <v>0</v>
      </c>
      <c r="K495" s="10">
        <f t="shared" si="237"/>
        <v>0</v>
      </c>
    </row>
    <row r="496" spans="1:11" ht="30" x14ac:dyDescent="0.25">
      <c r="A496" s="15"/>
      <c r="B496" s="15"/>
      <c r="C496" s="9" t="s">
        <v>461</v>
      </c>
      <c r="D496" s="28"/>
      <c r="E496" s="33" t="s">
        <v>462</v>
      </c>
      <c r="F496" s="10">
        <f>F497</f>
        <v>700</v>
      </c>
      <c r="G496" s="10">
        <f t="shared" si="249"/>
        <v>700</v>
      </c>
      <c r="H496" s="10">
        <f t="shared" si="249"/>
        <v>0</v>
      </c>
      <c r="I496" s="10">
        <f t="shared" si="249"/>
        <v>0</v>
      </c>
      <c r="J496" s="103">
        <v>0</v>
      </c>
      <c r="K496" s="10">
        <f t="shared" si="237"/>
        <v>0</v>
      </c>
    </row>
    <row r="497" spans="1:11" ht="15" x14ac:dyDescent="0.2">
      <c r="A497" s="6"/>
      <c r="B497" s="6"/>
      <c r="C497" s="6"/>
      <c r="D497" s="19" t="s">
        <v>12</v>
      </c>
      <c r="E497" s="50" t="s">
        <v>13</v>
      </c>
      <c r="F497" s="10">
        <v>700</v>
      </c>
      <c r="G497" s="10">
        <v>700</v>
      </c>
      <c r="H497" s="10">
        <v>0</v>
      </c>
      <c r="I497" s="10">
        <v>0</v>
      </c>
      <c r="J497" s="103">
        <v>0</v>
      </c>
      <c r="K497" s="10">
        <f t="shared" si="237"/>
        <v>0</v>
      </c>
    </row>
    <row r="498" spans="1:11" ht="15" x14ac:dyDescent="0.2">
      <c r="A498" s="6"/>
      <c r="B498" s="53"/>
      <c r="C498" s="53"/>
      <c r="D498" s="53"/>
      <c r="E498" s="14" t="s">
        <v>34</v>
      </c>
      <c r="F498" s="10">
        <f>F9+F134+F144+F438+F450</f>
        <v>603491.35999999987</v>
      </c>
      <c r="G498" s="10">
        <f t="shared" ref="G498:I498" si="250">G9+G134+G144+G438+G450</f>
        <v>649915.44000000006</v>
      </c>
      <c r="H498" s="10">
        <f t="shared" si="250"/>
        <v>145143.66999999998</v>
      </c>
      <c r="I498" s="10">
        <f t="shared" si="250"/>
        <v>141748.47</v>
      </c>
      <c r="J498" s="103">
        <f t="shared" si="236"/>
        <v>97.660800502012947</v>
      </c>
      <c r="K498" s="10">
        <f t="shared" si="237"/>
        <v>-3395.1999999999825</v>
      </c>
    </row>
    <row r="499" spans="1:11" ht="46.5" customHeight="1" x14ac:dyDescent="0.2">
      <c r="A499" s="11"/>
      <c r="B499" s="11"/>
      <c r="C499" s="11"/>
      <c r="D499" s="11"/>
      <c r="E499" s="11"/>
      <c r="F499" s="11"/>
    </row>
    <row r="501" spans="1:11" ht="29.25" customHeight="1" x14ac:dyDescent="0.2">
      <c r="F501" s="5"/>
    </row>
    <row r="502" spans="1:11" x14ac:dyDescent="0.2">
      <c r="F502" s="5"/>
      <c r="G502" s="5"/>
      <c r="H502" s="5"/>
      <c r="I502" s="5"/>
    </row>
    <row r="503" spans="1:11" ht="62.25" customHeight="1" x14ac:dyDescent="0.2">
      <c r="F503" s="5"/>
    </row>
    <row r="506" spans="1:11" ht="75.75" customHeight="1" x14ac:dyDescent="0.2"/>
    <row r="513" spans="12:12" ht="35.25" customHeight="1" x14ac:dyDescent="0.2"/>
    <row r="514" spans="12:12" ht="48.75" customHeight="1" x14ac:dyDescent="0.2"/>
    <row r="516" spans="12:12" ht="95.25" customHeight="1" x14ac:dyDescent="0.2"/>
    <row r="517" spans="12:12" ht="76.5" customHeight="1" x14ac:dyDescent="0.2"/>
    <row r="518" spans="12:12" ht="33.75" customHeight="1" x14ac:dyDescent="0.2">
      <c r="L518" s="8"/>
    </row>
    <row r="519" spans="12:12" x14ac:dyDescent="0.2">
      <c r="L519" s="8"/>
    </row>
    <row r="520" spans="12:12" ht="18.75" customHeight="1" x14ac:dyDescent="0.2">
      <c r="L520" s="8"/>
    </row>
    <row r="521" spans="12:12" ht="66" customHeight="1" x14ac:dyDescent="0.2">
      <c r="L521" s="8"/>
    </row>
    <row r="522" spans="12:12" x14ac:dyDescent="0.2">
      <c r="L522" s="8"/>
    </row>
    <row r="523" spans="12:12" ht="48" customHeight="1" x14ac:dyDescent="0.2">
      <c r="L523" s="8"/>
    </row>
    <row r="524" spans="12:12" ht="17.25" customHeight="1" x14ac:dyDescent="0.2">
      <c r="L524" s="8"/>
    </row>
    <row r="525" spans="12:12" x14ac:dyDescent="0.2">
      <c r="L525" s="8"/>
    </row>
    <row r="526" spans="12:12" x14ac:dyDescent="0.2">
      <c r="L526" s="8"/>
    </row>
    <row r="527" spans="12:12" ht="48.75" customHeight="1" x14ac:dyDescent="0.2">
      <c r="L527" s="8"/>
    </row>
    <row r="534" hidden="1" x14ac:dyDescent="0.2"/>
    <row r="535" hidden="1" x14ac:dyDescent="0.2"/>
    <row r="536" hidden="1" x14ac:dyDescent="0.2"/>
  </sheetData>
  <mergeCells count="1">
    <mergeCell ref="A5:K5"/>
  </mergeCells>
  <phoneticPr fontId="63" type="noConversion"/>
  <pageMargins left="0.70866141732283472" right="0.70866141732283472" top="0.74803149606299213" bottom="0.74803149606299213" header="0.31496062992125984" footer="0.31496062992125984"/>
  <pageSetup paperSize="9" scale="60" fitToHeight="1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2018 (5)</vt:lpstr>
      <vt:lpstr>2018(7)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Мухина</dc:creator>
  <cp:lastModifiedBy>Мухина</cp:lastModifiedBy>
  <cp:lastPrinted>2018-05-14T05:53:48Z</cp:lastPrinted>
  <dcterms:created xsi:type="dcterms:W3CDTF">2014-10-27T05:12:31Z</dcterms:created>
  <dcterms:modified xsi:type="dcterms:W3CDTF">2018-05-14T10:42:23Z</dcterms:modified>
</cp:coreProperties>
</file>